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ngenharia\Downloads\"/>
    </mc:Choice>
  </mc:AlternateContent>
  <bookViews>
    <workbookView xWindow="0" yWindow="0" windowWidth="28800" windowHeight="12330" tabRatio="905"/>
  </bookViews>
  <sheets>
    <sheet name="PROPOSTA RESUMO" sheetId="10" r:id="rId1"/>
    <sheet name="44 h diurno" sheetId="1" state="hidden" r:id="rId2"/>
    <sheet name="ENCARGOS SOCIAIS 44 H DIURNO" sheetId="2" state="hidden" r:id="rId3"/>
    <sheet name="RESP TÉCNICO - ENG. ELETRICISTA" sheetId="74" r:id="rId4"/>
    <sheet name="CORRESPONS TÉCNICO - ENG. CIVIL" sheetId="64" r:id="rId5"/>
    <sheet name="ENCARREGADO - ELETROTÉCNICO" sheetId="65" r:id="rId6"/>
    <sheet name="OFICIAL - ELETRICISTA" sheetId="66" r:id="rId7"/>
    <sheet name="OFICIAL - PEDREIRO" sheetId="67" r:id="rId8"/>
    <sheet name="ESTAGIÁRIO DE ENGENHARIA" sheetId="72" r:id="rId9"/>
    <sheet name="BDI - M.O PERMANENTE" sheetId="51" r:id="rId10"/>
    <sheet name="M.O. Eventual" sheetId="56" r:id="rId11"/>
    <sheet name="Serviço Especializado" sheetId="58" r:id="rId12"/>
    <sheet name="BDI - Mat. e Equip." sheetId="52" r:id="rId13"/>
    <sheet name="Peças e Materiais" sheetId="57" r:id="rId14"/>
    <sheet name="Recarga de Extintores" sheetId="73" r:id="rId15"/>
    <sheet name="Seguro" sheetId="53" r:id="rId16"/>
    <sheet name="Uniformes e EPI" sheetId="54" r:id="rId17"/>
  </sheets>
  <definedNames>
    <definedName name="_xlnm.Print_Area" localSheetId="9">'BDI - M.O PERMANENTE'!$A$1:$L$24</definedName>
    <definedName name="_xlnm.Print_Area" localSheetId="4">'CORRESPONS TÉCNICO - ENG. CIVIL'!$A$1:$D$166</definedName>
    <definedName name="_xlnm.Print_Area" localSheetId="5">'ENCARREGADO - ELETROTÉCNICO'!$A$1:$D$169</definedName>
    <definedName name="_xlnm.Print_Area" localSheetId="8">'ESTAGIÁRIO DE ENGENHARIA'!$A$1:$D$59</definedName>
    <definedName name="_xlnm.Print_Area" localSheetId="10">'M.O. Eventual'!$A$1:$K$27</definedName>
    <definedName name="_xlnm.Print_Area" localSheetId="6">'OFICIAL - ELETRICISTA'!$A$1:$D$168</definedName>
    <definedName name="_xlnm.Print_Area" localSheetId="7">'OFICIAL - PEDREIRO'!$A$1:$D$168</definedName>
    <definedName name="_xlnm.Print_Area" localSheetId="0">'PROPOSTA RESUMO'!$A$1:$H$37</definedName>
    <definedName name="_xlnm.Print_Area" localSheetId="14">'Recarga de Extintores'!$A$1:$L$79</definedName>
    <definedName name="_xlnm.Print_Area" localSheetId="3">'RESP TÉCNICO - ENG. ELETRICISTA'!$A$1:$D$166</definedName>
    <definedName name="_xlnm.Print_Area" localSheetId="11">'Serviço Especializado'!$A$1:$K$17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7" i="73" l="1"/>
  <c r="G60" i="73"/>
  <c r="G53" i="73"/>
  <c r="G46" i="73"/>
  <c r="G39" i="73"/>
  <c r="G32" i="73"/>
  <c r="G25" i="73"/>
  <c r="G18" i="73"/>
  <c r="G11" i="73"/>
  <c r="H17" i="52" l="1"/>
  <c r="H17" i="51" l="1"/>
  <c r="K10" i="51" s="1"/>
  <c r="G8" i="56" s="1"/>
  <c r="I12" i="56"/>
  <c r="I13" i="56"/>
  <c r="I14" i="56"/>
  <c r="I15" i="56"/>
  <c r="I16" i="56"/>
  <c r="I17" i="56"/>
  <c r="I18" i="56"/>
  <c r="I19" i="56"/>
  <c r="I20" i="56"/>
  <c r="I21" i="56"/>
  <c r="I11" i="56"/>
  <c r="I16" i="57"/>
  <c r="I17" i="57"/>
  <c r="I18" i="57"/>
  <c r="I19" i="57"/>
  <c r="I20" i="57"/>
  <c r="I21" i="57"/>
  <c r="I22" i="57"/>
  <c r="I23" i="57"/>
  <c r="I24" i="57"/>
  <c r="I25" i="57"/>
  <c r="I26" i="57"/>
  <c r="I27" i="57"/>
  <c r="I28" i="57"/>
  <c r="I29" i="57"/>
  <c r="I30" i="57"/>
  <c r="I31" i="57"/>
  <c r="I32" i="57"/>
  <c r="I33" i="57"/>
  <c r="I34" i="57"/>
  <c r="I35" i="57"/>
  <c r="I36" i="57"/>
  <c r="I37" i="57"/>
  <c r="I38" i="57"/>
  <c r="I39" i="57"/>
  <c r="I40" i="57"/>
  <c r="I41" i="57"/>
  <c r="I42" i="57"/>
  <c r="I43" i="57"/>
  <c r="I44" i="57"/>
  <c r="I45" i="57"/>
  <c r="I46" i="57"/>
  <c r="I47" i="57"/>
  <c r="I48" i="57"/>
  <c r="I49" i="57"/>
  <c r="I50" i="57"/>
  <c r="I51" i="57"/>
  <c r="I52" i="57"/>
  <c r="I53" i="57"/>
  <c r="I54" i="57"/>
  <c r="I55" i="57"/>
  <c r="I56" i="57"/>
  <c r="I57" i="57"/>
  <c r="I58" i="57"/>
  <c r="I59" i="57"/>
  <c r="I60" i="57"/>
  <c r="I61" i="57"/>
  <c r="I62" i="57"/>
  <c r="I63" i="57"/>
  <c r="I64" i="57"/>
  <c r="I65" i="57"/>
  <c r="I66" i="57"/>
  <c r="I67" i="57"/>
  <c r="I68" i="57"/>
  <c r="I69" i="57"/>
  <c r="I70" i="57"/>
  <c r="I71" i="57"/>
  <c r="I72" i="57"/>
  <c r="I73" i="57"/>
  <c r="I74" i="57"/>
  <c r="I75" i="57"/>
  <c r="I76" i="57"/>
  <c r="I77" i="57"/>
  <c r="I78" i="57"/>
  <c r="I79" i="57"/>
  <c r="I80" i="57"/>
  <c r="I81" i="57"/>
  <c r="I82" i="57"/>
  <c r="I83" i="57"/>
  <c r="I84" i="57"/>
  <c r="I85" i="57"/>
  <c r="I86" i="57"/>
  <c r="I87" i="57"/>
  <c r="I88" i="57"/>
  <c r="I89" i="57"/>
  <c r="I90" i="57"/>
  <c r="I91" i="57"/>
  <c r="I92" i="57"/>
  <c r="I93" i="57"/>
  <c r="I94" i="57"/>
  <c r="I95" i="57"/>
  <c r="I96" i="57"/>
  <c r="I97" i="57"/>
  <c r="I98" i="57"/>
  <c r="I99" i="57"/>
  <c r="I100" i="57"/>
  <c r="I101" i="57"/>
  <c r="I102" i="57"/>
  <c r="I103" i="57"/>
  <c r="I104" i="57"/>
  <c r="I105" i="57"/>
  <c r="I106" i="57"/>
  <c r="I107" i="57"/>
  <c r="I108" i="57"/>
  <c r="I109" i="57"/>
  <c r="I110" i="57"/>
  <c r="I111" i="57"/>
  <c r="I112" i="57"/>
  <c r="I113" i="57"/>
  <c r="I114" i="57"/>
  <c r="I115" i="57"/>
  <c r="I116" i="57"/>
  <c r="I117" i="57"/>
  <c r="I118" i="57"/>
  <c r="I119" i="57"/>
  <c r="I120" i="57"/>
  <c r="I121" i="57"/>
  <c r="I122" i="57"/>
  <c r="I123" i="57"/>
  <c r="I124" i="57"/>
  <c r="I125" i="57"/>
  <c r="I126" i="57"/>
  <c r="I127" i="57"/>
  <c r="I128" i="57"/>
  <c r="I129" i="57"/>
  <c r="I130" i="57"/>
  <c r="I131" i="57"/>
  <c r="I132" i="57"/>
  <c r="I133" i="57"/>
  <c r="I134" i="57"/>
  <c r="I135" i="57"/>
  <c r="I136" i="57"/>
  <c r="I137" i="57"/>
  <c r="I138" i="57"/>
  <c r="I139" i="57"/>
  <c r="I140" i="57"/>
  <c r="I141" i="57"/>
  <c r="I142" i="57"/>
  <c r="I143" i="57"/>
  <c r="I144" i="57"/>
  <c r="I145" i="57"/>
  <c r="I146" i="57"/>
  <c r="I147" i="57"/>
  <c r="I148" i="57"/>
  <c r="I149" i="57"/>
  <c r="I150" i="57"/>
  <c r="I151" i="57"/>
  <c r="I152" i="57"/>
  <c r="I153" i="57"/>
  <c r="I154" i="57"/>
  <c r="I155" i="57"/>
  <c r="I156" i="57"/>
  <c r="I157" i="57"/>
  <c r="I158" i="57"/>
  <c r="I159" i="57"/>
  <c r="I160" i="57"/>
  <c r="I161" i="57"/>
  <c r="I162" i="57"/>
  <c r="I163" i="57"/>
  <c r="I164" i="57"/>
  <c r="I165" i="57"/>
  <c r="I166" i="57"/>
  <c r="I167" i="57"/>
  <c r="I168" i="57"/>
  <c r="I170" i="57"/>
  <c r="I171" i="57"/>
  <c r="I172" i="57"/>
  <c r="I173" i="57"/>
  <c r="I174" i="57"/>
  <c r="I175" i="57"/>
  <c r="I176" i="57"/>
  <c r="I177" i="57"/>
  <c r="I178" i="57"/>
  <c r="I179" i="57"/>
  <c r="I180" i="57"/>
  <c r="I181" i="57"/>
  <c r="I182" i="57"/>
  <c r="I183" i="57"/>
  <c r="I184" i="57"/>
  <c r="I185" i="57"/>
  <c r="I186" i="57"/>
  <c r="I187" i="57"/>
  <c r="I188" i="57"/>
  <c r="I189" i="57"/>
  <c r="I190" i="57"/>
  <c r="I191" i="57"/>
  <c r="I192" i="57"/>
  <c r="I193" i="57"/>
  <c r="I194" i="57"/>
  <c r="I195" i="57"/>
  <c r="I196" i="57"/>
  <c r="I197" i="57"/>
  <c r="I198" i="57"/>
  <c r="I199" i="57"/>
  <c r="I200" i="57"/>
  <c r="I201" i="57"/>
  <c r="I202" i="57"/>
  <c r="I203" i="57"/>
  <c r="I204" i="57"/>
  <c r="I205" i="57"/>
  <c r="I206" i="57"/>
  <c r="I207" i="57"/>
  <c r="I208" i="57"/>
  <c r="I209" i="57"/>
  <c r="I210" i="57"/>
  <c r="I211" i="57"/>
  <c r="I212" i="57"/>
  <c r="I213" i="57"/>
  <c r="I214" i="57"/>
  <c r="I215" i="57"/>
  <c r="I216" i="57"/>
  <c r="I217" i="57"/>
  <c r="I218" i="57"/>
  <c r="I219" i="57"/>
  <c r="I220" i="57"/>
  <c r="I221" i="57"/>
  <c r="I222" i="57"/>
  <c r="I223" i="57"/>
  <c r="I224" i="57"/>
  <c r="I225" i="57"/>
  <c r="I226" i="57"/>
  <c r="I227" i="57"/>
  <c r="I228" i="57"/>
  <c r="I229" i="57"/>
  <c r="I230" i="57"/>
  <c r="I231" i="57"/>
  <c r="I232" i="57"/>
  <c r="I233" i="57"/>
  <c r="I234" i="57"/>
  <c r="I235" i="57"/>
  <c r="I236" i="57"/>
  <c r="I237" i="57"/>
  <c r="I238" i="57"/>
  <c r="I239" i="57"/>
  <c r="I240" i="57"/>
  <c r="I241" i="57"/>
  <c r="I242" i="57"/>
  <c r="I243" i="57"/>
  <c r="I244" i="57"/>
  <c r="I245" i="57"/>
  <c r="I246" i="57"/>
  <c r="I247" i="57"/>
  <c r="I248" i="57"/>
  <c r="I249" i="57"/>
  <c r="I250" i="57"/>
  <c r="I251" i="57"/>
  <c r="I252" i="57"/>
  <c r="I253" i="57"/>
  <c r="I254" i="57"/>
  <c r="I255" i="57"/>
  <c r="I256" i="57"/>
  <c r="I257" i="57"/>
  <c r="I258" i="57"/>
  <c r="I259" i="57"/>
  <c r="I260" i="57"/>
  <c r="I261" i="57"/>
  <c r="I262" i="57"/>
  <c r="I263" i="57"/>
  <c r="I264" i="57"/>
  <c r="I265" i="57"/>
  <c r="I266" i="57"/>
  <c r="I267" i="57"/>
  <c r="I268" i="57"/>
  <c r="I269" i="57"/>
  <c r="I270" i="57"/>
  <c r="I271" i="57"/>
  <c r="I272" i="57"/>
  <c r="I273" i="57"/>
  <c r="I274" i="57"/>
  <c r="I275" i="57"/>
  <c r="I276" i="57"/>
  <c r="I277" i="57"/>
  <c r="I278" i="57"/>
  <c r="I279" i="57"/>
  <c r="I280" i="57"/>
  <c r="I281" i="57"/>
  <c r="I282" i="57"/>
  <c r="I283" i="57"/>
  <c r="I284" i="57"/>
  <c r="I285" i="57"/>
  <c r="I286" i="57"/>
  <c r="I287" i="57"/>
  <c r="I288" i="57"/>
  <c r="I289" i="57"/>
  <c r="I290" i="57"/>
  <c r="I291" i="57"/>
  <c r="I292" i="57"/>
  <c r="I293" i="57"/>
  <c r="I294" i="57"/>
  <c r="I295" i="57"/>
  <c r="I296" i="57"/>
  <c r="I297" i="57"/>
  <c r="I298" i="57"/>
  <c r="I299" i="57"/>
  <c r="I300" i="57"/>
  <c r="I301" i="57"/>
  <c r="I302" i="57"/>
  <c r="I303" i="57"/>
  <c r="I304" i="57"/>
  <c r="I305" i="57"/>
  <c r="I306" i="57"/>
  <c r="I307" i="57"/>
  <c r="I308" i="57"/>
  <c r="I309" i="57"/>
  <c r="I310" i="57"/>
  <c r="I311" i="57"/>
  <c r="I312" i="57"/>
  <c r="I313" i="57"/>
  <c r="I314" i="57"/>
  <c r="I315" i="57"/>
  <c r="I316" i="57"/>
  <c r="I317" i="57"/>
  <c r="I318" i="57"/>
  <c r="I319" i="57"/>
  <c r="I320" i="57"/>
  <c r="I321" i="57"/>
  <c r="I322" i="57"/>
  <c r="I323" i="57"/>
  <c r="I324" i="57"/>
  <c r="I325" i="57"/>
  <c r="I326" i="57"/>
  <c r="I327" i="57"/>
  <c r="I328" i="57"/>
  <c r="I329" i="57"/>
  <c r="I330" i="57"/>
  <c r="I331" i="57"/>
  <c r="I332" i="57"/>
  <c r="I333" i="57"/>
  <c r="I334" i="57"/>
  <c r="I335" i="57"/>
  <c r="I336" i="57"/>
  <c r="I337" i="57"/>
  <c r="I338" i="57"/>
  <c r="I339" i="57"/>
  <c r="I340" i="57"/>
  <c r="I341" i="57"/>
  <c r="I342" i="57"/>
  <c r="I343" i="57"/>
  <c r="I344" i="57"/>
  <c r="I345" i="57"/>
  <c r="I346" i="57"/>
  <c r="I347" i="57"/>
  <c r="I348" i="57"/>
  <c r="I349" i="57"/>
  <c r="I350" i="57"/>
  <c r="I351" i="57"/>
  <c r="I352" i="57"/>
  <c r="I353" i="57"/>
  <c r="I354" i="57"/>
  <c r="I355" i="57"/>
  <c r="I356" i="57"/>
  <c r="I357" i="57"/>
  <c r="I358" i="57"/>
  <c r="I359" i="57"/>
  <c r="I360" i="57"/>
  <c r="I361" i="57"/>
  <c r="I362" i="57"/>
  <c r="I363" i="57"/>
  <c r="I364" i="57"/>
  <c r="I365" i="57"/>
  <c r="I366" i="57"/>
  <c r="I367" i="57"/>
  <c r="I368" i="57"/>
  <c r="I369" i="57"/>
  <c r="I370" i="57"/>
  <c r="I371" i="57"/>
  <c r="I372" i="57"/>
  <c r="I373" i="57"/>
  <c r="I374" i="57"/>
  <c r="I375" i="57"/>
  <c r="I376" i="57"/>
  <c r="I377" i="57"/>
  <c r="I378" i="57"/>
  <c r="I379" i="57"/>
  <c r="I380" i="57"/>
  <c r="I381" i="57"/>
  <c r="I382" i="57"/>
  <c r="I383" i="57"/>
  <c r="I384" i="57"/>
  <c r="I385" i="57"/>
  <c r="I386" i="57"/>
  <c r="I387" i="57"/>
  <c r="I388" i="57"/>
  <c r="I389" i="57"/>
  <c r="I390" i="57"/>
  <c r="I391" i="57"/>
  <c r="I392" i="57"/>
  <c r="I393" i="57"/>
  <c r="I394" i="57"/>
  <c r="I395" i="57"/>
  <c r="I396" i="57"/>
  <c r="I397" i="57"/>
  <c r="I398" i="57"/>
  <c r="I399" i="57"/>
  <c r="I400" i="57"/>
  <c r="I401" i="57"/>
  <c r="I402" i="57"/>
  <c r="I403" i="57"/>
  <c r="I404" i="57"/>
  <c r="I405" i="57"/>
  <c r="I406" i="57"/>
  <c r="I407" i="57"/>
  <c r="I408" i="57"/>
  <c r="I409" i="57"/>
  <c r="I410" i="57"/>
  <c r="I411" i="57"/>
  <c r="I412" i="57"/>
  <c r="I413" i="57"/>
  <c r="I414" i="57"/>
  <c r="I415" i="57"/>
  <c r="I416" i="57"/>
  <c r="I417" i="57"/>
  <c r="I418" i="57"/>
  <c r="I419" i="57"/>
  <c r="I420" i="57"/>
  <c r="I421" i="57"/>
  <c r="I422" i="57"/>
  <c r="I423" i="57"/>
  <c r="I424" i="57"/>
  <c r="I425" i="57"/>
  <c r="I426" i="57"/>
  <c r="I427" i="57"/>
  <c r="I428" i="57"/>
  <c r="I429" i="57"/>
  <c r="I430" i="57"/>
  <c r="I431" i="57"/>
  <c r="I432" i="57"/>
  <c r="I433" i="57"/>
  <c r="I434" i="57"/>
  <c r="I435" i="57"/>
  <c r="I436" i="57"/>
  <c r="I437" i="57"/>
  <c r="I438" i="57"/>
  <c r="I439" i="57"/>
  <c r="I440" i="57"/>
  <c r="I441" i="57"/>
  <c r="I442" i="57"/>
  <c r="I443" i="57"/>
  <c r="I444" i="57"/>
  <c r="I445" i="57"/>
  <c r="I446" i="57"/>
  <c r="I447" i="57"/>
  <c r="I448" i="57"/>
  <c r="I449" i="57"/>
  <c r="I450" i="57"/>
  <c r="I451" i="57"/>
  <c r="I452" i="57"/>
  <c r="I453" i="57"/>
  <c r="I454" i="57"/>
  <c r="I455" i="57"/>
  <c r="I456" i="57"/>
  <c r="I457" i="57"/>
  <c r="I458" i="57"/>
  <c r="I459" i="57"/>
  <c r="I460" i="57"/>
  <c r="I461" i="57"/>
  <c r="I462" i="57"/>
  <c r="I463" i="57"/>
  <c r="I464" i="57"/>
  <c r="I465" i="57"/>
  <c r="I466" i="57"/>
  <c r="I467" i="57"/>
  <c r="I468" i="57"/>
  <c r="I469" i="57"/>
  <c r="I470" i="57"/>
  <c r="I471" i="57"/>
  <c r="I472" i="57"/>
  <c r="I473" i="57"/>
  <c r="I474" i="57"/>
  <c r="I475" i="57"/>
  <c r="I476" i="57"/>
  <c r="I477" i="57"/>
  <c r="I478" i="57"/>
  <c r="I479" i="57"/>
  <c r="I480" i="57"/>
  <c r="I481" i="57"/>
  <c r="I482" i="57"/>
  <c r="I483" i="57"/>
  <c r="I484" i="57"/>
  <c r="I485" i="57"/>
  <c r="I486" i="57"/>
  <c r="I487" i="57"/>
  <c r="I488" i="57"/>
  <c r="I489" i="57"/>
  <c r="I490" i="57"/>
  <c r="I491" i="57"/>
  <c r="I492" i="57"/>
  <c r="I493" i="57"/>
  <c r="I494" i="57"/>
  <c r="I495" i="57"/>
  <c r="I496" i="57"/>
  <c r="I497" i="57"/>
  <c r="I498" i="57"/>
  <c r="I499" i="57"/>
  <c r="I500" i="57"/>
  <c r="I501" i="57"/>
  <c r="I502" i="57"/>
  <c r="I503" i="57"/>
  <c r="I504" i="57"/>
  <c r="I505" i="57"/>
  <c r="I506" i="57"/>
  <c r="I507" i="57"/>
  <c r="I508" i="57"/>
  <c r="I509" i="57"/>
  <c r="I510" i="57"/>
  <c r="I511" i="57"/>
  <c r="I512" i="57"/>
  <c r="I513" i="57"/>
  <c r="I514" i="57"/>
  <c r="I515" i="57"/>
  <c r="I516" i="57"/>
  <c r="I517" i="57"/>
  <c r="I518" i="57"/>
  <c r="I519" i="57"/>
  <c r="I520" i="57"/>
  <c r="I521" i="57"/>
  <c r="I522" i="57"/>
  <c r="I523" i="57"/>
  <c r="I524" i="57"/>
  <c r="I525" i="57"/>
  <c r="I526" i="57"/>
  <c r="I527" i="57"/>
  <c r="I528" i="57"/>
  <c r="I529" i="57"/>
  <c r="I530" i="57"/>
  <c r="I531" i="57"/>
  <c r="I532" i="57"/>
  <c r="I533" i="57"/>
  <c r="I534" i="57"/>
  <c r="I535" i="57"/>
  <c r="I536" i="57"/>
  <c r="I537" i="57"/>
  <c r="I538" i="57"/>
  <c r="I539" i="57"/>
  <c r="I540" i="57"/>
  <c r="I541" i="57"/>
  <c r="I542" i="57"/>
  <c r="I543" i="57"/>
  <c r="I544" i="57"/>
  <c r="I545" i="57"/>
  <c r="I546" i="57"/>
  <c r="I547" i="57"/>
  <c r="I548" i="57"/>
  <c r="I549" i="57"/>
  <c r="I550" i="57"/>
  <c r="I551" i="57"/>
  <c r="I552" i="57"/>
  <c r="I553" i="57"/>
  <c r="I554" i="57"/>
  <c r="I555" i="57"/>
  <c r="I556" i="57"/>
  <c r="I557" i="57"/>
  <c r="I558" i="57"/>
  <c r="I559" i="57"/>
  <c r="I560" i="57"/>
  <c r="I561" i="57"/>
  <c r="I562" i="57"/>
  <c r="I563" i="57"/>
  <c r="I564" i="57"/>
  <c r="I565" i="57"/>
  <c r="I566" i="57"/>
  <c r="I567" i="57"/>
  <c r="I568" i="57"/>
  <c r="I569" i="57"/>
  <c r="I570" i="57"/>
  <c r="I571" i="57"/>
  <c r="I572" i="57"/>
  <c r="I573" i="57"/>
  <c r="I574" i="57"/>
  <c r="I575" i="57"/>
  <c r="I576" i="57"/>
  <c r="I577" i="57"/>
  <c r="I578" i="57"/>
  <c r="I579" i="57"/>
  <c r="I580" i="57"/>
  <c r="I581" i="57"/>
  <c r="I582" i="57"/>
  <c r="I583" i="57"/>
  <c r="I584" i="57"/>
  <c r="I585" i="57"/>
  <c r="I586" i="57"/>
  <c r="I587" i="57"/>
  <c r="I588" i="57"/>
  <c r="I589" i="57"/>
  <c r="I590" i="57"/>
  <c r="I591" i="57"/>
  <c r="I592" i="57"/>
  <c r="I593" i="57"/>
  <c r="I594" i="57"/>
  <c r="I595" i="57"/>
  <c r="I596" i="57"/>
  <c r="I597" i="57"/>
  <c r="I598" i="57"/>
  <c r="I599" i="57"/>
  <c r="I600" i="57"/>
  <c r="I601" i="57"/>
  <c r="I602" i="57"/>
  <c r="I603" i="57"/>
  <c r="I604" i="57"/>
  <c r="I605" i="57"/>
  <c r="I606" i="57"/>
  <c r="I607" i="57"/>
  <c r="I608" i="57"/>
  <c r="I609" i="57"/>
  <c r="I610" i="57"/>
  <c r="I611" i="57"/>
  <c r="I612" i="57"/>
  <c r="I613" i="57"/>
  <c r="I614" i="57"/>
  <c r="I615" i="57"/>
  <c r="I616" i="57"/>
  <c r="I617" i="57"/>
  <c r="I618" i="57"/>
  <c r="I619" i="57"/>
  <c r="I620" i="57"/>
  <c r="I621" i="57"/>
  <c r="I622" i="57"/>
  <c r="I623" i="57"/>
  <c r="I624" i="57"/>
  <c r="I625" i="57"/>
  <c r="I626" i="57"/>
  <c r="I627" i="57"/>
  <c r="I628" i="57"/>
  <c r="I629" i="57"/>
  <c r="I630" i="57"/>
  <c r="I631" i="57"/>
  <c r="I632" i="57"/>
  <c r="I633" i="57"/>
  <c r="I634" i="57"/>
  <c r="I635" i="57"/>
  <c r="I636" i="57"/>
  <c r="I637" i="57"/>
  <c r="I638" i="57"/>
  <c r="I639" i="57"/>
  <c r="I640" i="57"/>
  <c r="I641" i="57"/>
  <c r="I642" i="57"/>
  <c r="I643" i="57"/>
  <c r="I644" i="57"/>
  <c r="I645" i="57"/>
  <c r="I646" i="57"/>
  <c r="I647" i="57"/>
  <c r="I648" i="57"/>
  <c r="I649" i="57"/>
  <c r="I650" i="57"/>
  <c r="I651" i="57"/>
  <c r="I652" i="57"/>
  <c r="I653" i="57"/>
  <c r="I654" i="57"/>
  <c r="I656" i="57"/>
  <c r="I657" i="57"/>
  <c r="I658" i="57"/>
  <c r="I659" i="57"/>
  <c r="I660" i="57"/>
  <c r="I661" i="57"/>
  <c r="I662" i="57"/>
  <c r="I663" i="57"/>
  <c r="I664" i="57"/>
  <c r="I665" i="57"/>
  <c r="I666" i="57"/>
  <c r="I667" i="57"/>
  <c r="I668" i="57"/>
  <c r="I669" i="57"/>
  <c r="I670" i="57"/>
  <c r="I671" i="57"/>
  <c r="I672" i="57"/>
  <c r="I673" i="57"/>
  <c r="I674" i="57"/>
  <c r="I675" i="57"/>
  <c r="I676" i="57"/>
  <c r="I677" i="57"/>
  <c r="I678" i="57"/>
  <c r="I679" i="57"/>
  <c r="I680" i="57"/>
  <c r="I681" i="57"/>
  <c r="I682" i="57"/>
  <c r="I683" i="57"/>
  <c r="I684" i="57"/>
  <c r="I685" i="57"/>
  <c r="I686" i="57"/>
  <c r="I687" i="57"/>
  <c r="I688" i="57"/>
  <c r="I689" i="57"/>
  <c r="I690" i="57"/>
  <c r="I691" i="57"/>
  <c r="I692" i="57"/>
  <c r="I693" i="57"/>
  <c r="I694" i="57"/>
  <c r="I695" i="57"/>
  <c r="I696" i="57"/>
  <c r="I697" i="57"/>
  <c r="I699" i="57"/>
  <c r="I700" i="57"/>
  <c r="I701" i="57"/>
  <c r="I702" i="57"/>
  <c r="I703" i="57"/>
  <c r="I704" i="57"/>
  <c r="I705" i="57"/>
  <c r="I706" i="57"/>
  <c r="I707" i="57"/>
  <c r="I708" i="57"/>
  <c r="I709" i="57"/>
  <c r="I710" i="57"/>
  <c r="I711" i="57"/>
  <c r="I712" i="57"/>
  <c r="I713" i="57"/>
  <c r="I714" i="57"/>
  <c r="I715" i="57"/>
  <c r="I15" i="57"/>
  <c r="H23" i="56" l="1"/>
  <c r="I698" i="57"/>
  <c r="I655" i="57"/>
  <c r="I169" i="57"/>
  <c r="I14" i="57"/>
  <c r="H717" i="57" l="1"/>
  <c r="H20" i="66" l="1"/>
  <c r="H9" i="54"/>
  <c r="H10" i="54"/>
  <c r="H11" i="54"/>
  <c r="H12" i="54"/>
  <c r="H13" i="54"/>
  <c r="H14" i="54"/>
  <c r="H15" i="54"/>
  <c r="H16" i="54"/>
  <c r="H8" i="54"/>
  <c r="C47" i="74" l="1"/>
  <c r="C46" i="74"/>
  <c r="C89" i="67"/>
  <c r="C84" i="67"/>
  <c r="C81" i="67"/>
  <c r="C79" i="67"/>
  <c r="C80" i="67" s="1"/>
  <c r="C84" i="66"/>
  <c r="C81" i="66"/>
  <c r="C79" i="66"/>
  <c r="C80" i="66" s="1"/>
  <c r="C85" i="65"/>
  <c r="C82" i="65"/>
  <c r="C80" i="65"/>
  <c r="C81" i="65" s="1"/>
  <c r="C90" i="65"/>
  <c r="C87" i="64"/>
  <c r="C82" i="64"/>
  <c r="C79" i="64"/>
  <c r="C77" i="64"/>
  <c r="C78" i="64" s="1"/>
  <c r="D34" i="65"/>
  <c r="D33" i="64"/>
  <c r="C45" i="74" l="1"/>
  <c r="C82" i="74" l="1"/>
  <c r="C79" i="74"/>
  <c r="D70" i="67" l="1"/>
  <c r="D67" i="67"/>
  <c r="C60" i="67"/>
  <c r="C83" i="67" s="1"/>
  <c r="C49" i="67"/>
  <c r="C47" i="67"/>
  <c r="C46" i="67"/>
  <c r="C45" i="67" s="1"/>
  <c r="C44" i="67"/>
  <c r="C89" i="66"/>
  <c r="C60" i="66"/>
  <c r="C83" i="66" s="1"/>
  <c r="C49" i="66"/>
  <c r="C47" i="66"/>
  <c r="C46" i="66"/>
  <c r="C45" i="66" s="1"/>
  <c r="C44" i="66"/>
  <c r="C60" i="64"/>
  <c r="C81" i="64" s="1"/>
  <c r="C49" i="64"/>
  <c r="C47" i="64"/>
  <c r="C46" i="64"/>
  <c r="C45" i="64" s="1"/>
  <c r="C44" i="64"/>
  <c r="C61" i="65"/>
  <c r="C84" i="65" s="1"/>
  <c r="C48" i="65"/>
  <c r="C47" i="65"/>
  <c r="C46" i="65" s="1"/>
  <c r="C45" i="65"/>
  <c r="C50" i="65" l="1"/>
  <c r="C74" i="67"/>
  <c r="C87" i="74" l="1"/>
  <c r="C77" i="74"/>
  <c r="D69" i="74"/>
  <c r="D73" i="74" s="1"/>
  <c r="C60" i="74"/>
  <c r="C44" i="74"/>
  <c r="D33" i="74"/>
  <c r="D34" i="74" l="1"/>
  <c r="D40" i="74" s="1"/>
  <c r="C78" i="74"/>
  <c r="C72" i="74"/>
  <c r="C81" i="74"/>
  <c r="C49" i="74"/>
  <c r="E62" i="74"/>
  <c r="H62" i="73"/>
  <c r="H56" i="73"/>
  <c r="H55" i="73"/>
  <c r="H48" i="73"/>
  <c r="H50" i="73"/>
  <c r="H49" i="73"/>
  <c r="H41" i="73"/>
  <c r="H43" i="73"/>
  <c r="H42" i="73"/>
  <c r="H36" i="73"/>
  <c r="H35" i="73"/>
  <c r="H34" i="73"/>
  <c r="H32" i="73" s="1"/>
  <c r="H28" i="73"/>
  <c r="H27" i="73"/>
  <c r="H29" i="73"/>
  <c r="H21" i="73"/>
  <c r="H22" i="73"/>
  <c r="H20" i="73"/>
  <c r="H18" i="73" s="1"/>
  <c r="H15" i="73"/>
  <c r="H14" i="73"/>
  <c r="H13" i="73"/>
  <c r="J13" i="73"/>
  <c r="H11" i="73" l="1"/>
  <c r="K13" i="73"/>
  <c r="H25" i="73"/>
  <c r="H39" i="73"/>
  <c r="H46" i="73"/>
  <c r="H24" i="54"/>
  <c r="I24" i="54" s="1"/>
  <c r="J24" i="54" s="1"/>
  <c r="D59" i="74"/>
  <c r="D53" i="74"/>
  <c r="D47" i="74"/>
  <c r="D55" i="74"/>
  <c r="D44" i="74"/>
  <c r="D77" i="74"/>
  <c r="D52" i="74"/>
  <c r="D58" i="74"/>
  <c r="D54" i="74"/>
  <c r="D78" i="74"/>
  <c r="D80" i="74"/>
  <c r="D81" i="74" s="1"/>
  <c r="D45" i="74"/>
  <c r="G59" i="74" s="1"/>
  <c r="D56" i="74"/>
  <c r="D46" i="74"/>
  <c r="D57" i="74"/>
  <c r="D119" i="74"/>
  <c r="K11" i="58"/>
  <c r="F58" i="74" l="1"/>
  <c r="G58" i="74" s="1"/>
  <c r="H58" i="74" s="1"/>
  <c r="I58" i="74" s="1"/>
  <c r="E59" i="74"/>
  <c r="F59" i="74" s="1"/>
  <c r="H59" i="74" s="1"/>
  <c r="D60" i="74"/>
  <c r="D72" i="74" s="1"/>
  <c r="D48" i="74"/>
  <c r="D49" i="74" s="1"/>
  <c r="D50" i="74" s="1"/>
  <c r="D87" i="74" s="1"/>
  <c r="D82" i="74"/>
  <c r="F82" i="74" s="1"/>
  <c r="G82" i="74" s="1"/>
  <c r="D79" i="74"/>
  <c r="D89" i="74"/>
  <c r="D88" i="74"/>
  <c r="H23" i="54"/>
  <c r="H22" i="54"/>
  <c r="H21" i="54"/>
  <c r="H20" i="54"/>
  <c r="D83" i="74" l="1"/>
  <c r="D121" i="74" s="1"/>
  <c r="D90" i="74"/>
  <c r="D91" i="74"/>
  <c r="D92" i="74"/>
  <c r="D71" i="74"/>
  <c r="D74" i="74" s="1"/>
  <c r="D120" i="74" s="1"/>
  <c r="D93" i="74"/>
  <c r="D94" i="74" s="1"/>
  <c r="K13" i="58"/>
  <c r="I8" i="54"/>
  <c r="J8" i="54" s="1"/>
  <c r="I9" i="54"/>
  <c r="J9" i="54" s="1"/>
  <c r="I10" i="54"/>
  <c r="J10" i="54" s="1"/>
  <c r="I11" i="54"/>
  <c r="J11" i="54" s="1"/>
  <c r="I12" i="54"/>
  <c r="J12" i="54" s="1"/>
  <c r="I13" i="54"/>
  <c r="J13" i="54" s="1"/>
  <c r="I14" i="54"/>
  <c r="J14" i="54" s="1"/>
  <c r="I15" i="54"/>
  <c r="J15" i="54" s="1"/>
  <c r="I16" i="54"/>
  <c r="J16" i="54" s="1"/>
  <c r="I20" i="54"/>
  <c r="J20" i="54" s="1"/>
  <c r="I21" i="54"/>
  <c r="J21" i="54" s="1"/>
  <c r="I22" i="54"/>
  <c r="J22" i="54" s="1"/>
  <c r="I23" i="54"/>
  <c r="J23" i="54" s="1"/>
  <c r="J17" i="54" l="1"/>
  <c r="D95" i="74"/>
  <c r="J25" i="54"/>
  <c r="D106" i="74" s="1"/>
  <c r="D109" i="74"/>
  <c r="D110" i="74" l="1"/>
  <c r="D123" i="74" s="1"/>
  <c r="D100" i="74"/>
  <c r="D102" i="74" s="1"/>
  <c r="D122" i="74" s="1"/>
  <c r="D111" i="67"/>
  <c r="D111" i="66"/>
  <c r="D112" i="65"/>
  <c r="D109" i="64"/>
  <c r="D108" i="67"/>
  <c r="D108" i="66"/>
  <c r="D109" i="65"/>
  <c r="D106" i="64"/>
  <c r="D124" i="74" l="1"/>
  <c r="D44" i="72" l="1"/>
  <c r="D49" i="72" s="1"/>
  <c r="D33" i="66"/>
  <c r="D71" i="65"/>
  <c r="K12" i="58" l="1"/>
  <c r="K14" i="58" s="1"/>
  <c r="J57" i="73" l="1"/>
  <c r="H57" i="73"/>
  <c r="J56" i="73"/>
  <c r="K56" i="73"/>
  <c r="J55" i="73"/>
  <c r="J53" i="73" s="1"/>
  <c r="K55" i="73"/>
  <c r="J70" i="73"/>
  <c r="J71" i="73"/>
  <c r="J69" i="73"/>
  <c r="J63" i="73"/>
  <c r="J64" i="73"/>
  <c r="J62" i="73"/>
  <c r="J60" i="73" s="1"/>
  <c r="J49" i="73"/>
  <c r="J50" i="73"/>
  <c r="J48" i="73"/>
  <c r="J46" i="73" s="1"/>
  <c r="J42" i="73"/>
  <c r="J43" i="73"/>
  <c r="J41" i="73"/>
  <c r="J35" i="73"/>
  <c r="J36" i="73"/>
  <c r="J34" i="73"/>
  <c r="J32" i="73" s="1"/>
  <c r="J28" i="73"/>
  <c r="J29" i="73"/>
  <c r="J27" i="73"/>
  <c r="J25" i="73" s="1"/>
  <c r="J21" i="73"/>
  <c r="J22" i="73"/>
  <c r="J20" i="73"/>
  <c r="J18" i="73" s="1"/>
  <c r="J14" i="73"/>
  <c r="J15" i="73"/>
  <c r="H70" i="73"/>
  <c r="K70" i="73" s="1"/>
  <c r="H71" i="73"/>
  <c r="K71" i="73" s="1"/>
  <c r="H69" i="73"/>
  <c r="H63" i="73"/>
  <c r="H64" i="73"/>
  <c r="K64" i="73" s="1"/>
  <c r="K49" i="73"/>
  <c r="K50" i="73"/>
  <c r="K42" i="73"/>
  <c r="K43" i="73"/>
  <c r="K41" i="73"/>
  <c r="K39" i="73" s="1"/>
  <c r="K35" i="73"/>
  <c r="K36" i="73"/>
  <c r="K34" i="73"/>
  <c r="K28" i="73"/>
  <c r="K29" i="73"/>
  <c r="K21" i="73"/>
  <c r="K22" i="73"/>
  <c r="K20" i="73"/>
  <c r="K18" i="73" s="1"/>
  <c r="K14" i="73"/>
  <c r="K15" i="73"/>
  <c r="J67" i="73" l="1"/>
  <c r="J39" i="73"/>
  <c r="K32" i="73"/>
  <c r="K11" i="73"/>
  <c r="K63" i="73"/>
  <c r="H60" i="73"/>
  <c r="K69" i="73"/>
  <c r="K67" i="73" s="1"/>
  <c r="H67" i="73"/>
  <c r="J11" i="73"/>
  <c r="K57" i="73"/>
  <c r="K53" i="73" s="1"/>
  <c r="H53" i="73"/>
  <c r="K62" i="73"/>
  <c r="K48" i="73"/>
  <c r="K46" i="73" s="1"/>
  <c r="K27" i="73"/>
  <c r="K25" i="73" s="1"/>
  <c r="K60" i="73" l="1"/>
  <c r="K74" i="73"/>
  <c r="K75" i="73" s="1"/>
  <c r="K76" i="73" l="1"/>
  <c r="G21" i="10" s="1"/>
  <c r="D63" i="65"/>
  <c r="F21" i="10" l="1"/>
  <c r="E63" i="65" l="1"/>
  <c r="D33" i="72" l="1"/>
  <c r="D34" i="72" l="1"/>
  <c r="D40" i="72" s="1"/>
  <c r="B53" i="72" s="1"/>
  <c r="E62" i="64" l="1"/>
  <c r="D70" i="66" l="1"/>
  <c r="D53" i="72" l="1"/>
  <c r="D57" i="72" s="1"/>
  <c r="D58" i="72" s="1"/>
  <c r="D59" i="72" s="1"/>
  <c r="D112" i="67"/>
  <c r="D125" i="67" s="1"/>
  <c r="D33" i="67"/>
  <c r="D62" i="67" s="1"/>
  <c r="D71" i="67" s="1"/>
  <c r="D75" i="67" s="1"/>
  <c r="D112" i="66"/>
  <c r="D125" i="66" s="1"/>
  <c r="D67" i="66"/>
  <c r="D62" i="66"/>
  <c r="D113" i="65"/>
  <c r="D126" i="65" s="1"/>
  <c r="D68" i="65"/>
  <c r="C75" i="65"/>
  <c r="D110" i="64"/>
  <c r="D123" i="64" s="1"/>
  <c r="D69" i="64"/>
  <c r="D73" i="64" s="1"/>
  <c r="C72" i="64"/>
  <c r="C74" i="66" l="1"/>
  <c r="D72" i="65"/>
  <c r="D76" i="65" s="1"/>
  <c r="D34" i="67"/>
  <c r="D40" i="67" s="1"/>
  <c r="D45" i="67" s="1"/>
  <c r="D71" i="66"/>
  <c r="D75" i="66" s="1"/>
  <c r="D34" i="66"/>
  <c r="D40" i="66" s="1"/>
  <c r="D35" i="65"/>
  <c r="D41" i="65" s="1"/>
  <c r="D34" i="64"/>
  <c r="D40" i="64" s="1"/>
  <c r="D80" i="64" l="1"/>
  <c r="D81" i="64" s="1"/>
  <c r="D52" i="64"/>
  <c r="D59" i="64"/>
  <c r="D58" i="64"/>
  <c r="D57" i="64"/>
  <c r="D56" i="64"/>
  <c r="D55" i="64"/>
  <c r="D54" i="64"/>
  <c r="D53" i="64"/>
  <c r="D46" i="64"/>
  <c r="D44" i="64"/>
  <c r="D47" i="64"/>
  <c r="D77" i="64"/>
  <c r="D78" i="64"/>
  <c r="D53" i="65"/>
  <c r="D54" i="65"/>
  <c r="D55" i="65"/>
  <c r="D56" i="65"/>
  <c r="D57" i="65"/>
  <c r="D58" i="65"/>
  <c r="D59" i="65"/>
  <c r="D60" i="65"/>
  <c r="D83" i="65"/>
  <c r="D84" i="65" s="1"/>
  <c r="D48" i="65"/>
  <c r="D47" i="65"/>
  <c r="D80" i="65"/>
  <c r="D81" i="65"/>
  <c r="D82" i="66"/>
  <c r="D83" i="66" s="1"/>
  <c r="D52" i="66"/>
  <c r="D59" i="66"/>
  <c r="D58" i="66"/>
  <c r="D57" i="66"/>
  <c r="D56" i="66"/>
  <c r="D55" i="66"/>
  <c r="D54" i="66"/>
  <c r="D53" i="66"/>
  <c r="D45" i="66"/>
  <c r="D44" i="66"/>
  <c r="D46" i="66"/>
  <c r="D47" i="66"/>
  <c r="D79" i="66"/>
  <c r="D80" i="66"/>
  <c r="D121" i="67"/>
  <c r="D82" i="67"/>
  <c r="D83" i="67" s="1"/>
  <c r="D59" i="67"/>
  <c r="D58" i="67"/>
  <c r="D57" i="67"/>
  <c r="D56" i="67"/>
  <c r="D55" i="67"/>
  <c r="D54" i="67"/>
  <c r="D53" i="67"/>
  <c r="D52" i="67"/>
  <c r="D44" i="67"/>
  <c r="D48" i="67" s="1"/>
  <c r="D81" i="67" s="1"/>
  <c r="D46" i="67"/>
  <c r="D47" i="67"/>
  <c r="D80" i="67"/>
  <c r="D79" i="67"/>
  <c r="D121" i="66"/>
  <c r="D122" i="65"/>
  <c r="D46" i="65"/>
  <c r="D45" i="65"/>
  <c r="D45" i="64"/>
  <c r="D119" i="64"/>
  <c r="K15" i="58" l="1"/>
  <c r="D84" i="67"/>
  <c r="D85" i="67" s="1"/>
  <c r="D123" i="67" s="1"/>
  <c r="D61" i="65"/>
  <c r="D75" i="65" s="1"/>
  <c r="D48" i="66"/>
  <c r="D84" i="66" s="1"/>
  <c r="D81" i="66"/>
  <c r="D85" i="66" s="1"/>
  <c r="D123" i="66" s="1"/>
  <c r="C114" i="74"/>
  <c r="D114" i="74" s="1"/>
  <c r="D115" i="74" s="1"/>
  <c r="D125" i="74" s="1"/>
  <c r="D126" i="74" s="1"/>
  <c r="C116" i="67"/>
  <c r="C116" i="66"/>
  <c r="C114" i="64"/>
  <c r="C117" i="65"/>
  <c r="D49" i="67"/>
  <c r="D50" i="67" s="1"/>
  <c r="D94" i="67"/>
  <c r="D93" i="67"/>
  <c r="D92" i="67"/>
  <c r="D91" i="67"/>
  <c r="D90" i="67"/>
  <c r="D60" i="67"/>
  <c r="D74" i="67" s="1"/>
  <c r="D90" i="66"/>
  <c r="D60" i="66"/>
  <c r="D74" i="66" s="1"/>
  <c r="D60" i="64"/>
  <c r="D72" i="64" s="1"/>
  <c r="D49" i="65"/>
  <c r="D48" i="64"/>
  <c r="D91" i="66" l="1"/>
  <c r="D92" i="66"/>
  <c r="D93" i="66"/>
  <c r="D94" i="66"/>
  <c r="H24" i="56"/>
  <c r="H15" i="56"/>
  <c r="J15" i="56" s="1"/>
  <c r="H16" i="56"/>
  <c r="J16" i="56" s="1"/>
  <c r="H17" i="56"/>
  <c r="J17" i="56" s="1"/>
  <c r="H18" i="56"/>
  <c r="J18" i="56" s="1"/>
  <c r="H14" i="56"/>
  <c r="J14" i="56" s="1"/>
  <c r="H21" i="56"/>
  <c r="J21" i="56" s="1"/>
  <c r="H20" i="56"/>
  <c r="J20" i="56" s="1"/>
  <c r="H12" i="56"/>
  <c r="J12" i="56" s="1"/>
  <c r="H19" i="56"/>
  <c r="J19" i="56" s="1"/>
  <c r="H11" i="56"/>
  <c r="J11" i="56" s="1"/>
  <c r="H13" i="56"/>
  <c r="J13" i="56" s="1"/>
  <c r="D130" i="74"/>
  <c r="D134" i="74" s="1"/>
  <c r="D135" i="74" s="1"/>
  <c r="D136" i="74" s="1"/>
  <c r="D49" i="66"/>
  <c r="D50" i="66" s="1"/>
  <c r="D89" i="66" s="1"/>
  <c r="D95" i="66" s="1"/>
  <c r="B130" i="74"/>
  <c r="D90" i="64"/>
  <c r="D89" i="64"/>
  <c r="D92" i="64"/>
  <c r="D91" i="64"/>
  <c r="D88" i="64"/>
  <c r="D79" i="64"/>
  <c r="D82" i="64"/>
  <c r="D92" i="65"/>
  <c r="D91" i="65"/>
  <c r="D82" i="65"/>
  <c r="D85" i="65"/>
  <c r="D73" i="67"/>
  <c r="D76" i="67" s="1"/>
  <c r="D122" i="67" s="1"/>
  <c r="D89" i="67"/>
  <c r="D95" i="67" s="1"/>
  <c r="D50" i="65"/>
  <c r="D51" i="65" s="1"/>
  <c r="D93" i="65"/>
  <c r="D95" i="65"/>
  <c r="D94" i="65"/>
  <c r="D49" i="64"/>
  <c r="D50" i="64" s="1"/>
  <c r="D73" i="66" l="1"/>
  <c r="D76" i="66" s="1"/>
  <c r="D122" i="66" s="1"/>
  <c r="H25" i="56"/>
  <c r="K18" i="56" s="1"/>
  <c r="K16" i="56"/>
  <c r="D71" i="64"/>
  <c r="D74" i="64" s="1"/>
  <c r="D120" i="64" s="1"/>
  <c r="D87" i="64"/>
  <c r="D93" i="64" s="1"/>
  <c r="D94" i="64" s="1"/>
  <c r="D74" i="65"/>
  <c r="D77" i="65" s="1"/>
  <c r="D123" i="65" s="1"/>
  <c r="D90" i="65"/>
  <c r="D96" i="65" s="1"/>
  <c r="D97" i="65" s="1"/>
  <c r="D96" i="67"/>
  <c r="D97" i="67" s="1"/>
  <c r="D102" i="67" s="1"/>
  <c r="D104" i="67" s="1"/>
  <c r="D124" i="67" s="1"/>
  <c r="D126" i="67" s="1"/>
  <c r="D96" i="66"/>
  <c r="D97" i="66" s="1"/>
  <c r="D102" i="66" s="1"/>
  <c r="D104" i="66" s="1"/>
  <c r="D124" i="66" s="1"/>
  <c r="D86" i="65"/>
  <c r="D124" i="65" s="1"/>
  <c r="D83" i="64"/>
  <c r="D121" i="64" s="1"/>
  <c r="K14" i="56" l="1"/>
  <c r="K21" i="56"/>
  <c r="K20" i="56"/>
  <c r="K12" i="56"/>
  <c r="K19" i="56"/>
  <c r="D126" i="66"/>
  <c r="D116" i="66" s="1"/>
  <c r="D117" i="66" s="1"/>
  <c r="D127" i="66" s="1"/>
  <c r="D128" i="66" s="1"/>
  <c r="D132" i="66" s="1"/>
  <c r="D136" i="66" s="1"/>
  <c r="D137" i="66" s="1"/>
  <c r="D138" i="66" s="1"/>
  <c r="K15" i="56"/>
  <c r="K11" i="56"/>
  <c r="K17" i="56"/>
  <c r="G18" i="10"/>
  <c r="F18" i="10" s="1"/>
  <c r="K13" i="56"/>
  <c r="D116" i="67"/>
  <c r="D117" i="67" s="1"/>
  <c r="D127" i="67" s="1"/>
  <c r="D128" i="67" s="1"/>
  <c r="D132" i="67" s="1"/>
  <c r="D98" i="65"/>
  <c r="D103" i="65" s="1"/>
  <c r="D105" i="65" s="1"/>
  <c r="D125" i="65" s="1"/>
  <c r="D127" i="65" s="1"/>
  <c r="D95" i="64"/>
  <c r="D100" i="64" s="1"/>
  <c r="D102" i="64" s="1"/>
  <c r="D122" i="64" s="1"/>
  <c r="D124" i="64" s="1"/>
  <c r="B132" i="66" l="1"/>
  <c r="D136" i="67"/>
  <c r="D137" i="67" s="1"/>
  <c r="D138" i="67" s="1"/>
  <c r="E138" i="67" s="1"/>
  <c r="B132" i="67"/>
  <c r="D117" i="65"/>
  <c r="D118" i="65" s="1"/>
  <c r="D128" i="65" s="1"/>
  <c r="D129" i="65" s="1"/>
  <c r="D114" i="64"/>
  <c r="D115" i="64" s="1"/>
  <c r="D125" i="64" s="1"/>
  <c r="D126" i="64" s="1"/>
  <c r="B133" i="65" l="1"/>
  <c r="D133" i="65"/>
  <c r="D137" i="65" s="1"/>
  <c r="D138" i="65" s="1"/>
  <c r="D139" i="65" s="1"/>
  <c r="D130" i="64"/>
  <c r="D134" i="64" s="1"/>
  <c r="D135" i="64" s="1"/>
  <c r="B130" i="64"/>
  <c r="D136" i="64" l="1"/>
  <c r="G17" i="10" s="1"/>
  <c r="K17" i="58"/>
  <c r="K10" i="52"/>
  <c r="G11" i="57" s="1"/>
  <c r="H15" i="57" s="1"/>
  <c r="H718" i="57" l="1"/>
  <c r="H16" i="57"/>
  <c r="J16" i="57" s="1"/>
  <c r="H17" i="57"/>
  <c r="J17" i="57" s="1"/>
  <c r="H18" i="57"/>
  <c r="J18" i="57" s="1"/>
  <c r="H19" i="57"/>
  <c r="J19" i="57" s="1"/>
  <c r="H20" i="57"/>
  <c r="J20" i="57" s="1"/>
  <c r="H21" i="57"/>
  <c r="J21" i="57" s="1"/>
  <c r="H22" i="57"/>
  <c r="J22" i="57" s="1"/>
  <c r="H23" i="57"/>
  <c r="J23" i="57" s="1"/>
  <c r="H24" i="57"/>
  <c r="J24" i="57" s="1"/>
  <c r="H25" i="57"/>
  <c r="J25" i="57" s="1"/>
  <c r="H26" i="57"/>
  <c r="J26" i="57" s="1"/>
  <c r="H27" i="57"/>
  <c r="J27" i="57" s="1"/>
  <c r="H28" i="57"/>
  <c r="J28" i="57" s="1"/>
  <c r="H29" i="57"/>
  <c r="J29" i="57" s="1"/>
  <c r="H30" i="57"/>
  <c r="J30" i="57" s="1"/>
  <c r="H31" i="57"/>
  <c r="J31" i="57" s="1"/>
  <c r="H32" i="57"/>
  <c r="J32" i="57" s="1"/>
  <c r="H33" i="57"/>
  <c r="J33" i="57" s="1"/>
  <c r="H34" i="57"/>
  <c r="J34" i="57" s="1"/>
  <c r="H35" i="57"/>
  <c r="J35" i="57" s="1"/>
  <c r="H36" i="57"/>
  <c r="J36" i="57" s="1"/>
  <c r="H37" i="57"/>
  <c r="J37" i="57" s="1"/>
  <c r="H38" i="57"/>
  <c r="J38" i="57" s="1"/>
  <c r="H39" i="57"/>
  <c r="J39" i="57" s="1"/>
  <c r="H40" i="57"/>
  <c r="J40" i="57" s="1"/>
  <c r="H41" i="57"/>
  <c r="J41" i="57" s="1"/>
  <c r="H42" i="57"/>
  <c r="J42" i="57" s="1"/>
  <c r="H43" i="57"/>
  <c r="J43" i="57" s="1"/>
  <c r="H44" i="57"/>
  <c r="J44" i="57" s="1"/>
  <c r="H45" i="57"/>
  <c r="J45" i="57" s="1"/>
  <c r="H46" i="57"/>
  <c r="J46" i="57" s="1"/>
  <c r="H47" i="57"/>
  <c r="J47" i="57" s="1"/>
  <c r="H48" i="57"/>
  <c r="J48" i="57" s="1"/>
  <c r="H49" i="57"/>
  <c r="J49" i="57" s="1"/>
  <c r="H50" i="57"/>
  <c r="J50" i="57" s="1"/>
  <c r="H51" i="57"/>
  <c r="J51" i="57" s="1"/>
  <c r="H52" i="57"/>
  <c r="J52" i="57" s="1"/>
  <c r="H53" i="57"/>
  <c r="J53" i="57" s="1"/>
  <c r="H54" i="57"/>
  <c r="J54" i="57" s="1"/>
  <c r="H55" i="57"/>
  <c r="J55" i="57" s="1"/>
  <c r="H56" i="57"/>
  <c r="J56" i="57" s="1"/>
  <c r="H57" i="57"/>
  <c r="J57" i="57" s="1"/>
  <c r="H58" i="57"/>
  <c r="J58" i="57" s="1"/>
  <c r="H59" i="57"/>
  <c r="J59" i="57" s="1"/>
  <c r="H60" i="57"/>
  <c r="J60" i="57" s="1"/>
  <c r="H61" i="57"/>
  <c r="J61" i="57" s="1"/>
  <c r="H62" i="57"/>
  <c r="J62" i="57" s="1"/>
  <c r="H63" i="57"/>
  <c r="J63" i="57" s="1"/>
  <c r="H64" i="57"/>
  <c r="J64" i="57" s="1"/>
  <c r="H65" i="57"/>
  <c r="J65" i="57" s="1"/>
  <c r="H66" i="57"/>
  <c r="J66" i="57" s="1"/>
  <c r="H67" i="57"/>
  <c r="J67" i="57" s="1"/>
  <c r="H68" i="57"/>
  <c r="J68" i="57" s="1"/>
  <c r="H69" i="57"/>
  <c r="J69" i="57" s="1"/>
  <c r="H70" i="57"/>
  <c r="J70" i="57" s="1"/>
  <c r="H71" i="57"/>
  <c r="J71" i="57" s="1"/>
  <c r="H72" i="57"/>
  <c r="J72" i="57" s="1"/>
  <c r="H73" i="57"/>
  <c r="J73" i="57" s="1"/>
  <c r="H74" i="57"/>
  <c r="J74" i="57" s="1"/>
  <c r="H75" i="57"/>
  <c r="J75" i="57" s="1"/>
  <c r="H76" i="57"/>
  <c r="J76" i="57" s="1"/>
  <c r="H77" i="57"/>
  <c r="J77" i="57" s="1"/>
  <c r="H78" i="57"/>
  <c r="J78" i="57" s="1"/>
  <c r="H79" i="57"/>
  <c r="J79" i="57" s="1"/>
  <c r="H80" i="57"/>
  <c r="J80" i="57" s="1"/>
  <c r="H81" i="57"/>
  <c r="J81" i="57" s="1"/>
  <c r="H82" i="57"/>
  <c r="J82" i="57" s="1"/>
  <c r="H83" i="57"/>
  <c r="J83" i="57" s="1"/>
  <c r="H84" i="57"/>
  <c r="J84" i="57" s="1"/>
  <c r="H85" i="57"/>
  <c r="J85" i="57" s="1"/>
  <c r="H86" i="57"/>
  <c r="J86" i="57" s="1"/>
  <c r="H87" i="57"/>
  <c r="J87" i="57" s="1"/>
  <c r="H88" i="57"/>
  <c r="J88" i="57" s="1"/>
  <c r="H89" i="57"/>
  <c r="J89" i="57" s="1"/>
  <c r="H90" i="57"/>
  <c r="J90" i="57" s="1"/>
  <c r="H91" i="57"/>
  <c r="J91" i="57" s="1"/>
  <c r="H92" i="57"/>
  <c r="J92" i="57" s="1"/>
  <c r="H93" i="57"/>
  <c r="J93" i="57" s="1"/>
  <c r="H94" i="57"/>
  <c r="J94" i="57" s="1"/>
  <c r="H95" i="57"/>
  <c r="J95" i="57" s="1"/>
  <c r="H96" i="57"/>
  <c r="J96" i="57" s="1"/>
  <c r="H97" i="57"/>
  <c r="J97" i="57" s="1"/>
  <c r="H98" i="57"/>
  <c r="J98" i="57" s="1"/>
  <c r="H99" i="57"/>
  <c r="J99" i="57" s="1"/>
  <c r="H100" i="57"/>
  <c r="J100" i="57" s="1"/>
  <c r="H101" i="57"/>
  <c r="J101" i="57" s="1"/>
  <c r="H102" i="57"/>
  <c r="J102" i="57" s="1"/>
  <c r="H103" i="57"/>
  <c r="J103" i="57" s="1"/>
  <c r="H104" i="57"/>
  <c r="J104" i="57" s="1"/>
  <c r="H105" i="57"/>
  <c r="J105" i="57" s="1"/>
  <c r="H106" i="57"/>
  <c r="J106" i="57" s="1"/>
  <c r="H107" i="57"/>
  <c r="J107" i="57" s="1"/>
  <c r="H108" i="57"/>
  <c r="J108" i="57" s="1"/>
  <c r="H109" i="57"/>
  <c r="J109" i="57" s="1"/>
  <c r="H110" i="57"/>
  <c r="J110" i="57" s="1"/>
  <c r="H111" i="57"/>
  <c r="J111" i="57" s="1"/>
  <c r="H112" i="57"/>
  <c r="J112" i="57" s="1"/>
  <c r="H113" i="57"/>
  <c r="J113" i="57" s="1"/>
  <c r="H114" i="57"/>
  <c r="J114" i="57" s="1"/>
  <c r="H115" i="57"/>
  <c r="J115" i="57" s="1"/>
  <c r="H116" i="57"/>
  <c r="J116" i="57" s="1"/>
  <c r="H117" i="57"/>
  <c r="J117" i="57" s="1"/>
  <c r="H118" i="57"/>
  <c r="J118" i="57" s="1"/>
  <c r="H119" i="57"/>
  <c r="J119" i="57" s="1"/>
  <c r="H120" i="57"/>
  <c r="J120" i="57" s="1"/>
  <c r="H121" i="57"/>
  <c r="J121" i="57" s="1"/>
  <c r="H122" i="57"/>
  <c r="J122" i="57" s="1"/>
  <c r="H123" i="57"/>
  <c r="J123" i="57" s="1"/>
  <c r="H124" i="57"/>
  <c r="J124" i="57" s="1"/>
  <c r="H125" i="57"/>
  <c r="J125" i="57" s="1"/>
  <c r="H126" i="57"/>
  <c r="J126" i="57" s="1"/>
  <c r="H127" i="57"/>
  <c r="J127" i="57" s="1"/>
  <c r="H128" i="57"/>
  <c r="J128" i="57" s="1"/>
  <c r="H129" i="57"/>
  <c r="J129" i="57" s="1"/>
  <c r="H130" i="57"/>
  <c r="J130" i="57" s="1"/>
  <c r="H131" i="57"/>
  <c r="J131" i="57" s="1"/>
  <c r="H132" i="57"/>
  <c r="J132" i="57" s="1"/>
  <c r="H133" i="57"/>
  <c r="J133" i="57" s="1"/>
  <c r="H134" i="57"/>
  <c r="J134" i="57" s="1"/>
  <c r="H135" i="57"/>
  <c r="J135" i="57" s="1"/>
  <c r="H136" i="57"/>
  <c r="J136" i="57" s="1"/>
  <c r="H137" i="57"/>
  <c r="J137" i="57" s="1"/>
  <c r="H138" i="57"/>
  <c r="J138" i="57" s="1"/>
  <c r="H139" i="57"/>
  <c r="J139" i="57" s="1"/>
  <c r="H140" i="57"/>
  <c r="J140" i="57" s="1"/>
  <c r="H141" i="57"/>
  <c r="J141" i="57" s="1"/>
  <c r="H142" i="57"/>
  <c r="J142" i="57" s="1"/>
  <c r="H143" i="57"/>
  <c r="J143" i="57" s="1"/>
  <c r="H144" i="57"/>
  <c r="J144" i="57" s="1"/>
  <c r="H145" i="57"/>
  <c r="J145" i="57" s="1"/>
  <c r="H146" i="57"/>
  <c r="J146" i="57" s="1"/>
  <c r="H147" i="57"/>
  <c r="J147" i="57" s="1"/>
  <c r="H148" i="57"/>
  <c r="J148" i="57" s="1"/>
  <c r="H149" i="57"/>
  <c r="J149" i="57" s="1"/>
  <c r="H150" i="57"/>
  <c r="J150" i="57" s="1"/>
  <c r="H151" i="57"/>
  <c r="J151" i="57" s="1"/>
  <c r="H152" i="57"/>
  <c r="J152" i="57" s="1"/>
  <c r="H153" i="57"/>
  <c r="J153" i="57" s="1"/>
  <c r="H154" i="57"/>
  <c r="J154" i="57" s="1"/>
  <c r="H155" i="57"/>
  <c r="J155" i="57" s="1"/>
  <c r="H156" i="57"/>
  <c r="J156" i="57" s="1"/>
  <c r="H157" i="57"/>
  <c r="J157" i="57" s="1"/>
  <c r="H158" i="57"/>
  <c r="J158" i="57" s="1"/>
  <c r="H159" i="57"/>
  <c r="J159" i="57" s="1"/>
  <c r="H160" i="57"/>
  <c r="J160" i="57" s="1"/>
  <c r="H161" i="57"/>
  <c r="J161" i="57" s="1"/>
  <c r="H162" i="57"/>
  <c r="J162" i="57" s="1"/>
  <c r="H163" i="57"/>
  <c r="J163" i="57" s="1"/>
  <c r="H164" i="57"/>
  <c r="J164" i="57" s="1"/>
  <c r="H165" i="57"/>
  <c r="J165" i="57" s="1"/>
  <c r="H166" i="57"/>
  <c r="J166" i="57" s="1"/>
  <c r="H167" i="57"/>
  <c r="J167" i="57" s="1"/>
  <c r="H168" i="57"/>
  <c r="J168" i="57" s="1"/>
  <c r="H170" i="57"/>
  <c r="J170" i="57" s="1"/>
  <c r="H171" i="57"/>
  <c r="J171" i="57" s="1"/>
  <c r="H172" i="57"/>
  <c r="J172" i="57" s="1"/>
  <c r="H173" i="57"/>
  <c r="J173" i="57" s="1"/>
  <c r="H174" i="57"/>
  <c r="J174" i="57" s="1"/>
  <c r="H175" i="57"/>
  <c r="J175" i="57" s="1"/>
  <c r="H176" i="57"/>
  <c r="J176" i="57" s="1"/>
  <c r="H177" i="57"/>
  <c r="J177" i="57" s="1"/>
  <c r="H178" i="57"/>
  <c r="J178" i="57" s="1"/>
  <c r="H179" i="57"/>
  <c r="J179" i="57" s="1"/>
  <c r="H180" i="57"/>
  <c r="J180" i="57" s="1"/>
  <c r="H181" i="57"/>
  <c r="J181" i="57" s="1"/>
  <c r="H182" i="57"/>
  <c r="J182" i="57" s="1"/>
  <c r="H183" i="57"/>
  <c r="J183" i="57" s="1"/>
  <c r="H184" i="57"/>
  <c r="J184" i="57" s="1"/>
  <c r="H185" i="57"/>
  <c r="J185" i="57" s="1"/>
  <c r="H186" i="57"/>
  <c r="J186" i="57" s="1"/>
  <c r="H187" i="57"/>
  <c r="J187" i="57" s="1"/>
  <c r="H188" i="57"/>
  <c r="J188" i="57" s="1"/>
  <c r="H189" i="57"/>
  <c r="J189" i="57" s="1"/>
  <c r="H190" i="57"/>
  <c r="J190" i="57" s="1"/>
  <c r="H191" i="57"/>
  <c r="J191" i="57" s="1"/>
  <c r="H192" i="57"/>
  <c r="J192" i="57" s="1"/>
  <c r="H193" i="57"/>
  <c r="J193" i="57" s="1"/>
  <c r="H194" i="57"/>
  <c r="J194" i="57" s="1"/>
  <c r="H195" i="57"/>
  <c r="J195" i="57" s="1"/>
  <c r="H196" i="57"/>
  <c r="J196" i="57" s="1"/>
  <c r="H197" i="57"/>
  <c r="J197" i="57" s="1"/>
  <c r="H198" i="57"/>
  <c r="J198" i="57" s="1"/>
  <c r="H199" i="57"/>
  <c r="J199" i="57" s="1"/>
  <c r="H200" i="57"/>
  <c r="J200" i="57" s="1"/>
  <c r="H201" i="57"/>
  <c r="J201" i="57" s="1"/>
  <c r="H202" i="57"/>
  <c r="J202" i="57" s="1"/>
  <c r="H203" i="57"/>
  <c r="J203" i="57" s="1"/>
  <c r="H204" i="57"/>
  <c r="J204" i="57" s="1"/>
  <c r="H205" i="57"/>
  <c r="J205" i="57" s="1"/>
  <c r="H206" i="57"/>
  <c r="J206" i="57" s="1"/>
  <c r="H207" i="57"/>
  <c r="J207" i="57" s="1"/>
  <c r="H208" i="57"/>
  <c r="J208" i="57" s="1"/>
  <c r="H209" i="57"/>
  <c r="J209" i="57" s="1"/>
  <c r="H210" i="57"/>
  <c r="J210" i="57" s="1"/>
  <c r="H211" i="57"/>
  <c r="J211" i="57" s="1"/>
  <c r="H212" i="57"/>
  <c r="J212" i="57" s="1"/>
  <c r="H213" i="57"/>
  <c r="J213" i="57" s="1"/>
  <c r="H214" i="57"/>
  <c r="J214" i="57" s="1"/>
  <c r="H215" i="57"/>
  <c r="J215" i="57" s="1"/>
  <c r="H216" i="57"/>
  <c r="J216" i="57" s="1"/>
  <c r="H217" i="57"/>
  <c r="J217" i="57" s="1"/>
  <c r="H218" i="57"/>
  <c r="J218" i="57" s="1"/>
  <c r="H219" i="57"/>
  <c r="J219" i="57" s="1"/>
  <c r="H220" i="57"/>
  <c r="J220" i="57" s="1"/>
  <c r="H221" i="57"/>
  <c r="J221" i="57" s="1"/>
  <c r="H222" i="57"/>
  <c r="J222" i="57" s="1"/>
  <c r="H223" i="57"/>
  <c r="J223" i="57" s="1"/>
  <c r="H224" i="57"/>
  <c r="J224" i="57" s="1"/>
  <c r="H225" i="57"/>
  <c r="J225" i="57" s="1"/>
  <c r="H226" i="57"/>
  <c r="J226" i="57" s="1"/>
  <c r="H227" i="57"/>
  <c r="J227" i="57" s="1"/>
  <c r="H228" i="57"/>
  <c r="J228" i="57" s="1"/>
  <c r="H229" i="57"/>
  <c r="J229" i="57" s="1"/>
  <c r="H230" i="57"/>
  <c r="J230" i="57" s="1"/>
  <c r="H231" i="57"/>
  <c r="J231" i="57" s="1"/>
  <c r="H232" i="57"/>
  <c r="J232" i="57" s="1"/>
  <c r="H233" i="57"/>
  <c r="J233" i="57" s="1"/>
  <c r="H234" i="57"/>
  <c r="J234" i="57" s="1"/>
  <c r="H235" i="57"/>
  <c r="J235" i="57" s="1"/>
  <c r="H236" i="57"/>
  <c r="J236" i="57" s="1"/>
  <c r="H237" i="57"/>
  <c r="J237" i="57" s="1"/>
  <c r="H238" i="57"/>
  <c r="J238" i="57" s="1"/>
  <c r="H239" i="57"/>
  <c r="J239" i="57" s="1"/>
  <c r="H240" i="57"/>
  <c r="J240" i="57" s="1"/>
  <c r="H241" i="57"/>
  <c r="J241" i="57" s="1"/>
  <c r="H242" i="57"/>
  <c r="J242" i="57" s="1"/>
  <c r="H243" i="57"/>
  <c r="J243" i="57" s="1"/>
  <c r="H244" i="57"/>
  <c r="J244" i="57" s="1"/>
  <c r="H245" i="57"/>
  <c r="J245" i="57" s="1"/>
  <c r="H246" i="57"/>
  <c r="J246" i="57" s="1"/>
  <c r="H247" i="57"/>
  <c r="J247" i="57" s="1"/>
  <c r="H248" i="57"/>
  <c r="J248" i="57" s="1"/>
  <c r="H249" i="57"/>
  <c r="J249" i="57" s="1"/>
  <c r="H250" i="57"/>
  <c r="J250" i="57" s="1"/>
  <c r="H251" i="57"/>
  <c r="J251" i="57" s="1"/>
  <c r="H252" i="57"/>
  <c r="J252" i="57" s="1"/>
  <c r="H253" i="57"/>
  <c r="J253" i="57" s="1"/>
  <c r="H254" i="57"/>
  <c r="J254" i="57" s="1"/>
  <c r="H255" i="57"/>
  <c r="J255" i="57" s="1"/>
  <c r="H256" i="57"/>
  <c r="J256" i="57" s="1"/>
  <c r="H257" i="57"/>
  <c r="J257" i="57" s="1"/>
  <c r="H258" i="57"/>
  <c r="J258" i="57" s="1"/>
  <c r="H259" i="57"/>
  <c r="J259" i="57" s="1"/>
  <c r="H260" i="57"/>
  <c r="J260" i="57" s="1"/>
  <c r="H261" i="57"/>
  <c r="J261" i="57" s="1"/>
  <c r="H262" i="57"/>
  <c r="J262" i="57" s="1"/>
  <c r="H263" i="57"/>
  <c r="J263" i="57" s="1"/>
  <c r="H264" i="57"/>
  <c r="J264" i="57" s="1"/>
  <c r="H265" i="57"/>
  <c r="J265" i="57" s="1"/>
  <c r="H266" i="57"/>
  <c r="J266" i="57" s="1"/>
  <c r="H267" i="57"/>
  <c r="J267" i="57" s="1"/>
  <c r="H268" i="57"/>
  <c r="J268" i="57" s="1"/>
  <c r="H269" i="57"/>
  <c r="J269" i="57" s="1"/>
  <c r="H270" i="57"/>
  <c r="J270" i="57" s="1"/>
  <c r="H271" i="57"/>
  <c r="J271" i="57" s="1"/>
  <c r="H272" i="57"/>
  <c r="J272" i="57" s="1"/>
  <c r="H273" i="57"/>
  <c r="J273" i="57" s="1"/>
  <c r="H274" i="57"/>
  <c r="J274" i="57" s="1"/>
  <c r="H275" i="57"/>
  <c r="J275" i="57" s="1"/>
  <c r="H276" i="57"/>
  <c r="J276" i="57" s="1"/>
  <c r="H277" i="57"/>
  <c r="J277" i="57" s="1"/>
  <c r="H278" i="57"/>
  <c r="J278" i="57" s="1"/>
  <c r="H279" i="57"/>
  <c r="J279" i="57" s="1"/>
  <c r="H280" i="57"/>
  <c r="J280" i="57" s="1"/>
  <c r="H281" i="57"/>
  <c r="J281" i="57" s="1"/>
  <c r="H282" i="57"/>
  <c r="J282" i="57" s="1"/>
  <c r="H283" i="57"/>
  <c r="J283" i="57" s="1"/>
  <c r="H284" i="57"/>
  <c r="J284" i="57" s="1"/>
  <c r="H285" i="57"/>
  <c r="J285" i="57" s="1"/>
  <c r="H286" i="57"/>
  <c r="J286" i="57" s="1"/>
  <c r="H287" i="57"/>
  <c r="J287" i="57" s="1"/>
  <c r="H288" i="57"/>
  <c r="J288" i="57" s="1"/>
  <c r="H289" i="57"/>
  <c r="J289" i="57" s="1"/>
  <c r="H290" i="57"/>
  <c r="J290" i="57" s="1"/>
  <c r="H291" i="57"/>
  <c r="J291" i="57" s="1"/>
  <c r="H292" i="57"/>
  <c r="J292" i="57" s="1"/>
  <c r="H293" i="57"/>
  <c r="J293" i="57" s="1"/>
  <c r="H294" i="57"/>
  <c r="J294" i="57" s="1"/>
  <c r="H295" i="57"/>
  <c r="J295" i="57" s="1"/>
  <c r="H296" i="57"/>
  <c r="J296" i="57" s="1"/>
  <c r="H297" i="57"/>
  <c r="J297" i="57" s="1"/>
  <c r="H298" i="57"/>
  <c r="J298" i="57" s="1"/>
  <c r="H299" i="57"/>
  <c r="J299" i="57" s="1"/>
  <c r="H300" i="57"/>
  <c r="J300" i="57" s="1"/>
  <c r="H301" i="57"/>
  <c r="J301" i="57" s="1"/>
  <c r="H302" i="57"/>
  <c r="J302" i="57" s="1"/>
  <c r="H303" i="57"/>
  <c r="J303" i="57" s="1"/>
  <c r="H304" i="57"/>
  <c r="J304" i="57" s="1"/>
  <c r="H305" i="57"/>
  <c r="J305" i="57" s="1"/>
  <c r="H306" i="57"/>
  <c r="J306" i="57" s="1"/>
  <c r="H307" i="57"/>
  <c r="J307" i="57" s="1"/>
  <c r="H308" i="57"/>
  <c r="J308" i="57" s="1"/>
  <c r="H309" i="57"/>
  <c r="J309" i="57" s="1"/>
  <c r="H310" i="57"/>
  <c r="J310" i="57" s="1"/>
  <c r="H311" i="57"/>
  <c r="J311" i="57" s="1"/>
  <c r="H312" i="57"/>
  <c r="J312" i="57" s="1"/>
  <c r="H313" i="57"/>
  <c r="J313" i="57" s="1"/>
  <c r="H314" i="57"/>
  <c r="J314" i="57" s="1"/>
  <c r="H315" i="57"/>
  <c r="J315" i="57" s="1"/>
  <c r="H316" i="57"/>
  <c r="J316" i="57" s="1"/>
  <c r="H317" i="57"/>
  <c r="J317" i="57" s="1"/>
  <c r="H318" i="57"/>
  <c r="J318" i="57" s="1"/>
  <c r="H319" i="57"/>
  <c r="J319" i="57" s="1"/>
  <c r="H320" i="57"/>
  <c r="J320" i="57" s="1"/>
  <c r="H321" i="57"/>
  <c r="J321" i="57" s="1"/>
  <c r="H322" i="57"/>
  <c r="J322" i="57" s="1"/>
  <c r="H323" i="57"/>
  <c r="J323" i="57" s="1"/>
  <c r="H324" i="57"/>
  <c r="J324" i="57" s="1"/>
  <c r="H325" i="57"/>
  <c r="J325" i="57" s="1"/>
  <c r="H326" i="57"/>
  <c r="J326" i="57" s="1"/>
  <c r="H327" i="57"/>
  <c r="J327" i="57" s="1"/>
  <c r="H328" i="57"/>
  <c r="J328" i="57" s="1"/>
  <c r="H329" i="57"/>
  <c r="J329" i="57" s="1"/>
  <c r="H330" i="57"/>
  <c r="J330" i="57" s="1"/>
  <c r="H331" i="57"/>
  <c r="J331" i="57" s="1"/>
  <c r="H332" i="57"/>
  <c r="J332" i="57" s="1"/>
  <c r="H333" i="57"/>
  <c r="J333" i="57" s="1"/>
  <c r="H334" i="57"/>
  <c r="J334" i="57" s="1"/>
  <c r="H335" i="57"/>
  <c r="J335" i="57" s="1"/>
  <c r="H336" i="57"/>
  <c r="J336" i="57" s="1"/>
  <c r="H337" i="57"/>
  <c r="J337" i="57" s="1"/>
  <c r="H338" i="57"/>
  <c r="J338" i="57" s="1"/>
  <c r="H339" i="57"/>
  <c r="J339" i="57" s="1"/>
  <c r="H340" i="57"/>
  <c r="J340" i="57" s="1"/>
  <c r="H341" i="57"/>
  <c r="J341" i="57" s="1"/>
  <c r="H342" i="57"/>
  <c r="J342" i="57" s="1"/>
  <c r="H343" i="57"/>
  <c r="J343" i="57" s="1"/>
  <c r="H344" i="57"/>
  <c r="J344" i="57" s="1"/>
  <c r="H345" i="57"/>
  <c r="J345" i="57" s="1"/>
  <c r="H346" i="57"/>
  <c r="J346" i="57" s="1"/>
  <c r="H347" i="57"/>
  <c r="J347" i="57" s="1"/>
  <c r="H348" i="57"/>
  <c r="J348" i="57" s="1"/>
  <c r="H349" i="57"/>
  <c r="J349" i="57" s="1"/>
  <c r="H350" i="57"/>
  <c r="J350" i="57" s="1"/>
  <c r="H351" i="57"/>
  <c r="J351" i="57" s="1"/>
  <c r="H352" i="57"/>
  <c r="J352" i="57" s="1"/>
  <c r="H353" i="57"/>
  <c r="J353" i="57" s="1"/>
  <c r="H354" i="57"/>
  <c r="J354" i="57" s="1"/>
  <c r="H355" i="57"/>
  <c r="J355" i="57" s="1"/>
  <c r="H356" i="57"/>
  <c r="J356" i="57" s="1"/>
  <c r="H357" i="57"/>
  <c r="J357" i="57" s="1"/>
  <c r="H358" i="57"/>
  <c r="J358" i="57" s="1"/>
  <c r="H359" i="57"/>
  <c r="J359" i="57" s="1"/>
  <c r="H360" i="57"/>
  <c r="J360" i="57" s="1"/>
  <c r="H361" i="57"/>
  <c r="J361" i="57" s="1"/>
  <c r="H362" i="57"/>
  <c r="J362" i="57" s="1"/>
  <c r="H363" i="57"/>
  <c r="J363" i="57" s="1"/>
  <c r="H364" i="57"/>
  <c r="J364" i="57" s="1"/>
  <c r="H365" i="57"/>
  <c r="J365" i="57" s="1"/>
  <c r="H366" i="57"/>
  <c r="J366" i="57" s="1"/>
  <c r="H367" i="57"/>
  <c r="J367" i="57" s="1"/>
  <c r="H368" i="57"/>
  <c r="J368" i="57" s="1"/>
  <c r="H369" i="57"/>
  <c r="J369" i="57" s="1"/>
  <c r="H370" i="57"/>
  <c r="J370" i="57" s="1"/>
  <c r="H371" i="57"/>
  <c r="J371" i="57" s="1"/>
  <c r="H372" i="57"/>
  <c r="J372" i="57" s="1"/>
  <c r="H373" i="57"/>
  <c r="J373" i="57" s="1"/>
  <c r="H374" i="57"/>
  <c r="J374" i="57" s="1"/>
  <c r="H375" i="57"/>
  <c r="J375" i="57" s="1"/>
  <c r="H376" i="57"/>
  <c r="J376" i="57" s="1"/>
  <c r="H377" i="57"/>
  <c r="J377" i="57" s="1"/>
  <c r="H378" i="57"/>
  <c r="J378" i="57" s="1"/>
  <c r="H379" i="57"/>
  <c r="J379" i="57" s="1"/>
  <c r="H380" i="57"/>
  <c r="J380" i="57" s="1"/>
  <c r="H381" i="57"/>
  <c r="J381" i="57" s="1"/>
  <c r="H382" i="57"/>
  <c r="J382" i="57" s="1"/>
  <c r="H383" i="57"/>
  <c r="J383" i="57" s="1"/>
  <c r="H384" i="57"/>
  <c r="J384" i="57" s="1"/>
  <c r="H385" i="57"/>
  <c r="J385" i="57" s="1"/>
  <c r="H386" i="57"/>
  <c r="J386" i="57" s="1"/>
  <c r="H387" i="57"/>
  <c r="J387" i="57" s="1"/>
  <c r="H388" i="57"/>
  <c r="J388" i="57" s="1"/>
  <c r="H389" i="57"/>
  <c r="J389" i="57" s="1"/>
  <c r="H390" i="57"/>
  <c r="J390" i="57" s="1"/>
  <c r="H391" i="57"/>
  <c r="J391" i="57" s="1"/>
  <c r="H392" i="57"/>
  <c r="J392" i="57" s="1"/>
  <c r="H393" i="57"/>
  <c r="J393" i="57" s="1"/>
  <c r="H394" i="57"/>
  <c r="J394" i="57" s="1"/>
  <c r="H395" i="57"/>
  <c r="J395" i="57" s="1"/>
  <c r="H396" i="57"/>
  <c r="J396" i="57" s="1"/>
  <c r="H397" i="57"/>
  <c r="J397" i="57" s="1"/>
  <c r="H398" i="57"/>
  <c r="J398" i="57" s="1"/>
  <c r="H399" i="57"/>
  <c r="J399" i="57" s="1"/>
  <c r="H400" i="57"/>
  <c r="J400" i="57" s="1"/>
  <c r="H401" i="57"/>
  <c r="J401" i="57" s="1"/>
  <c r="H402" i="57"/>
  <c r="J402" i="57" s="1"/>
  <c r="H403" i="57"/>
  <c r="J403" i="57" s="1"/>
  <c r="H404" i="57"/>
  <c r="J404" i="57" s="1"/>
  <c r="H405" i="57"/>
  <c r="J405" i="57" s="1"/>
  <c r="H406" i="57"/>
  <c r="J406" i="57" s="1"/>
  <c r="H407" i="57"/>
  <c r="J407" i="57" s="1"/>
  <c r="H408" i="57"/>
  <c r="J408" i="57" s="1"/>
  <c r="H409" i="57"/>
  <c r="J409" i="57" s="1"/>
  <c r="H410" i="57"/>
  <c r="J410" i="57" s="1"/>
  <c r="H411" i="57"/>
  <c r="J411" i="57" s="1"/>
  <c r="H412" i="57"/>
  <c r="J412" i="57" s="1"/>
  <c r="H413" i="57"/>
  <c r="J413" i="57" s="1"/>
  <c r="H414" i="57"/>
  <c r="J414" i="57" s="1"/>
  <c r="H415" i="57"/>
  <c r="J415" i="57" s="1"/>
  <c r="H416" i="57"/>
  <c r="J416" i="57" s="1"/>
  <c r="H417" i="57"/>
  <c r="J417" i="57" s="1"/>
  <c r="H418" i="57"/>
  <c r="J418" i="57" s="1"/>
  <c r="H419" i="57"/>
  <c r="J419" i="57" s="1"/>
  <c r="H420" i="57"/>
  <c r="J420" i="57" s="1"/>
  <c r="H421" i="57"/>
  <c r="J421" i="57" s="1"/>
  <c r="H422" i="57"/>
  <c r="J422" i="57" s="1"/>
  <c r="H423" i="57"/>
  <c r="J423" i="57" s="1"/>
  <c r="H424" i="57"/>
  <c r="J424" i="57" s="1"/>
  <c r="H425" i="57"/>
  <c r="J425" i="57" s="1"/>
  <c r="H426" i="57"/>
  <c r="J426" i="57" s="1"/>
  <c r="H427" i="57"/>
  <c r="J427" i="57" s="1"/>
  <c r="H428" i="57"/>
  <c r="J428" i="57" s="1"/>
  <c r="H429" i="57"/>
  <c r="J429" i="57" s="1"/>
  <c r="H430" i="57"/>
  <c r="J430" i="57" s="1"/>
  <c r="H431" i="57"/>
  <c r="J431" i="57" s="1"/>
  <c r="H432" i="57"/>
  <c r="J432" i="57" s="1"/>
  <c r="H433" i="57"/>
  <c r="J433" i="57" s="1"/>
  <c r="H434" i="57"/>
  <c r="J434" i="57" s="1"/>
  <c r="H435" i="57"/>
  <c r="J435" i="57" s="1"/>
  <c r="H436" i="57"/>
  <c r="J436" i="57" s="1"/>
  <c r="H437" i="57"/>
  <c r="J437" i="57" s="1"/>
  <c r="H438" i="57"/>
  <c r="J438" i="57" s="1"/>
  <c r="H439" i="57"/>
  <c r="J439" i="57" s="1"/>
  <c r="H440" i="57"/>
  <c r="J440" i="57" s="1"/>
  <c r="H441" i="57"/>
  <c r="J441" i="57" s="1"/>
  <c r="H442" i="57"/>
  <c r="J442" i="57" s="1"/>
  <c r="H443" i="57"/>
  <c r="J443" i="57" s="1"/>
  <c r="H444" i="57"/>
  <c r="J444" i="57" s="1"/>
  <c r="H445" i="57"/>
  <c r="J445" i="57" s="1"/>
  <c r="H446" i="57"/>
  <c r="J446" i="57" s="1"/>
  <c r="H447" i="57"/>
  <c r="J447" i="57" s="1"/>
  <c r="H448" i="57"/>
  <c r="J448" i="57" s="1"/>
  <c r="H449" i="57"/>
  <c r="J449" i="57" s="1"/>
  <c r="H450" i="57"/>
  <c r="J450" i="57" s="1"/>
  <c r="H451" i="57"/>
  <c r="J451" i="57" s="1"/>
  <c r="H452" i="57"/>
  <c r="J452" i="57" s="1"/>
  <c r="H453" i="57"/>
  <c r="J453" i="57" s="1"/>
  <c r="H454" i="57"/>
  <c r="J454" i="57" s="1"/>
  <c r="H455" i="57"/>
  <c r="J455" i="57" s="1"/>
  <c r="H456" i="57"/>
  <c r="J456" i="57" s="1"/>
  <c r="H457" i="57"/>
  <c r="J457" i="57" s="1"/>
  <c r="H458" i="57"/>
  <c r="J458" i="57" s="1"/>
  <c r="H459" i="57"/>
  <c r="J459" i="57" s="1"/>
  <c r="H460" i="57"/>
  <c r="J460" i="57" s="1"/>
  <c r="H461" i="57"/>
  <c r="J461" i="57" s="1"/>
  <c r="H462" i="57"/>
  <c r="J462" i="57" s="1"/>
  <c r="H463" i="57"/>
  <c r="J463" i="57" s="1"/>
  <c r="H464" i="57"/>
  <c r="J464" i="57" s="1"/>
  <c r="H465" i="57"/>
  <c r="J465" i="57" s="1"/>
  <c r="H466" i="57"/>
  <c r="J466" i="57" s="1"/>
  <c r="H467" i="57"/>
  <c r="J467" i="57" s="1"/>
  <c r="H468" i="57"/>
  <c r="J468" i="57" s="1"/>
  <c r="H469" i="57"/>
  <c r="J469" i="57" s="1"/>
  <c r="H470" i="57"/>
  <c r="J470" i="57" s="1"/>
  <c r="H471" i="57"/>
  <c r="J471" i="57" s="1"/>
  <c r="H472" i="57"/>
  <c r="J472" i="57" s="1"/>
  <c r="H473" i="57"/>
  <c r="J473" i="57" s="1"/>
  <c r="H474" i="57"/>
  <c r="J474" i="57" s="1"/>
  <c r="H475" i="57"/>
  <c r="J475" i="57" s="1"/>
  <c r="H476" i="57"/>
  <c r="J476" i="57" s="1"/>
  <c r="H477" i="57"/>
  <c r="J477" i="57" s="1"/>
  <c r="H478" i="57"/>
  <c r="J478" i="57" s="1"/>
  <c r="H479" i="57"/>
  <c r="J479" i="57" s="1"/>
  <c r="H480" i="57"/>
  <c r="J480" i="57" s="1"/>
  <c r="H481" i="57"/>
  <c r="J481" i="57" s="1"/>
  <c r="H482" i="57"/>
  <c r="J482" i="57" s="1"/>
  <c r="H483" i="57"/>
  <c r="J483" i="57" s="1"/>
  <c r="H484" i="57"/>
  <c r="J484" i="57" s="1"/>
  <c r="H485" i="57"/>
  <c r="J485" i="57" s="1"/>
  <c r="H486" i="57"/>
  <c r="J486" i="57" s="1"/>
  <c r="H487" i="57"/>
  <c r="J487" i="57" s="1"/>
  <c r="H488" i="57"/>
  <c r="J488" i="57" s="1"/>
  <c r="H489" i="57"/>
  <c r="J489" i="57" s="1"/>
  <c r="H490" i="57"/>
  <c r="J490" i="57" s="1"/>
  <c r="H491" i="57"/>
  <c r="J491" i="57" s="1"/>
  <c r="H492" i="57"/>
  <c r="J492" i="57" s="1"/>
  <c r="H493" i="57"/>
  <c r="J493" i="57" s="1"/>
  <c r="H494" i="57"/>
  <c r="J494" i="57" s="1"/>
  <c r="H495" i="57"/>
  <c r="J495" i="57" s="1"/>
  <c r="H496" i="57"/>
  <c r="J496" i="57" s="1"/>
  <c r="H497" i="57"/>
  <c r="J497" i="57" s="1"/>
  <c r="H498" i="57"/>
  <c r="J498" i="57" s="1"/>
  <c r="H499" i="57"/>
  <c r="J499" i="57" s="1"/>
  <c r="H500" i="57"/>
  <c r="J500" i="57" s="1"/>
  <c r="H501" i="57"/>
  <c r="J501" i="57" s="1"/>
  <c r="H502" i="57"/>
  <c r="J502" i="57" s="1"/>
  <c r="H503" i="57"/>
  <c r="J503" i="57" s="1"/>
  <c r="H504" i="57"/>
  <c r="J504" i="57" s="1"/>
  <c r="H505" i="57"/>
  <c r="J505" i="57" s="1"/>
  <c r="H506" i="57"/>
  <c r="J506" i="57" s="1"/>
  <c r="H507" i="57"/>
  <c r="J507" i="57" s="1"/>
  <c r="H508" i="57"/>
  <c r="J508" i="57" s="1"/>
  <c r="H509" i="57"/>
  <c r="J509" i="57" s="1"/>
  <c r="H510" i="57"/>
  <c r="J510" i="57" s="1"/>
  <c r="H511" i="57"/>
  <c r="J511" i="57" s="1"/>
  <c r="H512" i="57"/>
  <c r="J512" i="57" s="1"/>
  <c r="H513" i="57"/>
  <c r="J513" i="57" s="1"/>
  <c r="H514" i="57"/>
  <c r="J514" i="57" s="1"/>
  <c r="H515" i="57"/>
  <c r="J515" i="57" s="1"/>
  <c r="H516" i="57"/>
  <c r="J516" i="57" s="1"/>
  <c r="H517" i="57"/>
  <c r="J517" i="57" s="1"/>
  <c r="H518" i="57"/>
  <c r="J518" i="57" s="1"/>
  <c r="H519" i="57"/>
  <c r="J519" i="57" s="1"/>
  <c r="H520" i="57"/>
  <c r="J520" i="57" s="1"/>
  <c r="H521" i="57"/>
  <c r="J521" i="57" s="1"/>
  <c r="H522" i="57"/>
  <c r="J522" i="57" s="1"/>
  <c r="H523" i="57"/>
  <c r="J523" i="57" s="1"/>
  <c r="H524" i="57"/>
  <c r="J524" i="57" s="1"/>
  <c r="H525" i="57"/>
  <c r="J525" i="57" s="1"/>
  <c r="H526" i="57"/>
  <c r="J526" i="57" s="1"/>
  <c r="H527" i="57"/>
  <c r="J527" i="57" s="1"/>
  <c r="H528" i="57"/>
  <c r="J528" i="57" s="1"/>
  <c r="H529" i="57"/>
  <c r="J529" i="57" s="1"/>
  <c r="H530" i="57"/>
  <c r="J530" i="57" s="1"/>
  <c r="H531" i="57"/>
  <c r="J531" i="57" s="1"/>
  <c r="H532" i="57"/>
  <c r="J532" i="57" s="1"/>
  <c r="H533" i="57"/>
  <c r="J533" i="57" s="1"/>
  <c r="H534" i="57"/>
  <c r="J534" i="57" s="1"/>
  <c r="H535" i="57"/>
  <c r="J535" i="57" s="1"/>
  <c r="H536" i="57"/>
  <c r="J536" i="57" s="1"/>
  <c r="H537" i="57"/>
  <c r="J537" i="57" s="1"/>
  <c r="H538" i="57"/>
  <c r="J538" i="57" s="1"/>
  <c r="H539" i="57"/>
  <c r="J539" i="57" s="1"/>
  <c r="H540" i="57"/>
  <c r="J540" i="57" s="1"/>
  <c r="H541" i="57"/>
  <c r="J541" i="57" s="1"/>
  <c r="H542" i="57"/>
  <c r="J542" i="57" s="1"/>
  <c r="H543" i="57"/>
  <c r="J543" i="57" s="1"/>
  <c r="H544" i="57"/>
  <c r="J544" i="57" s="1"/>
  <c r="H545" i="57"/>
  <c r="J545" i="57" s="1"/>
  <c r="H546" i="57"/>
  <c r="J546" i="57" s="1"/>
  <c r="H547" i="57"/>
  <c r="J547" i="57" s="1"/>
  <c r="H548" i="57"/>
  <c r="J548" i="57" s="1"/>
  <c r="H549" i="57"/>
  <c r="J549" i="57" s="1"/>
  <c r="H550" i="57"/>
  <c r="J550" i="57" s="1"/>
  <c r="H551" i="57"/>
  <c r="J551" i="57" s="1"/>
  <c r="H552" i="57"/>
  <c r="J552" i="57" s="1"/>
  <c r="H553" i="57"/>
  <c r="J553" i="57" s="1"/>
  <c r="H554" i="57"/>
  <c r="J554" i="57" s="1"/>
  <c r="H555" i="57"/>
  <c r="J555" i="57" s="1"/>
  <c r="H556" i="57"/>
  <c r="J556" i="57" s="1"/>
  <c r="H557" i="57"/>
  <c r="J557" i="57" s="1"/>
  <c r="H558" i="57"/>
  <c r="J558" i="57" s="1"/>
  <c r="H559" i="57"/>
  <c r="J559" i="57" s="1"/>
  <c r="H560" i="57"/>
  <c r="J560" i="57" s="1"/>
  <c r="H561" i="57"/>
  <c r="J561" i="57" s="1"/>
  <c r="H562" i="57"/>
  <c r="J562" i="57" s="1"/>
  <c r="H563" i="57"/>
  <c r="J563" i="57" s="1"/>
  <c r="H564" i="57"/>
  <c r="J564" i="57" s="1"/>
  <c r="H565" i="57"/>
  <c r="J565" i="57" s="1"/>
  <c r="H566" i="57"/>
  <c r="J566" i="57" s="1"/>
  <c r="H567" i="57"/>
  <c r="J567" i="57" s="1"/>
  <c r="H568" i="57"/>
  <c r="J568" i="57" s="1"/>
  <c r="H569" i="57"/>
  <c r="J569" i="57" s="1"/>
  <c r="H570" i="57"/>
  <c r="J570" i="57" s="1"/>
  <c r="H571" i="57"/>
  <c r="J571" i="57" s="1"/>
  <c r="H572" i="57"/>
  <c r="J572" i="57" s="1"/>
  <c r="H573" i="57"/>
  <c r="J573" i="57" s="1"/>
  <c r="H574" i="57"/>
  <c r="J574" i="57" s="1"/>
  <c r="H575" i="57"/>
  <c r="J575" i="57" s="1"/>
  <c r="H576" i="57"/>
  <c r="J576" i="57" s="1"/>
  <c r="H577" i="57"/>
  <c r="J577" i="57" s="1"/>
  <c r="H578" i="57"/>
  <c r="J578" i="57" s="1"/>
  <c r="H579" i="57"/>
  <c r="J579" i="57" s="1"/>
  <c r="H580" i="57"/>
  <c r="J580" i="57" s="1"/>
  <c r="H581" i="57"/>
  <c r="J581" i="57" s="1"/>
  <c r="H582" i="57"/>
  <c r="J582" i="57" s="1"/>
  <c r="H583" i="57"/>
  <c r="J583" i="57" s="1"/>
  <c r="H584" i="57"/>
  <c r="J584" i="57" s="1"/>
  <c r="H585" i="57"/>
  <c r="J585" i="57" s="1"/>
  <c r="H586" i="57"/>
  <c r="J586" i="57" s="1"/>
  <c r="H587" i="57"/>
  <c r="J587" i="57" s="1"/>
  <c r="H588" i="57"/>
  <c r="J588" i="57" s="1"/>
  <c r="H589" i="57"/>
  <c r="J589" i="57" s="1"/>
  <c r="H590" i="57"/>
  <c r="J590" i="57" s="1"/>
  <c r="H591" i="57"/>
  <c r="J591" i="57" s="1"/>
  <c r="H592" i="57"/>
  <c r="J592" i="57" s="1"/>
  <c r="H593" i="57"/>
  <c r="J593" i="57" s="1"/>
  <c r="H594" i="57"/>
  <c r="J594" i="57" s="1"/>
  <c r="H595" i="57"/>
  <c r="J595" i="57" s="1"/>
  <c r="H596" i="57"/>
  <c r="J596" i="57" s="1"/>
  <c r="H597" i="57"/>
  <c r="J597" i="57" s="1"/>
  <c r="H598" i="57"/>
  <c r="J598" i="57" s="1"/>
  <c r="H599" i="57"/>
  <c r="J599" i="57" s="1"/>
  <c r="H600" i="57"/>
  <c r="J600" i="57" s="1"/>
  <c r="H601" i="57"/>
  <c r="J601" i="57" s="1"/>
  <c r="H602" i="57"/>
  <c r="J602" i="57" s="1"/>
  <c r="H603" i="57"/>
  <c r="J603" i="57" s="1"/>
  <c r="H604" i="57"/>
  <c r="J604" i="57" s="1"/>
  <c r="H605" i="57"/>
  <c r="J605" i="57" s="1"/>
  <c r="H606" i="57"/>
  <c r="J606" i="57" s="1"/>
  <c r="H607" i="57"/>
  <c r="J607" i="57" s="1"/>
  <c r="H608" i="57"/>
  <c r="J608" i="57" s="1"/>
  <c r="H609" i="57"/>
  <c r="J609" i="57" s="1"/>
  <c r="H610" i="57"/>
  <c r="J610" i="57" s="1"/>
  <c r="H611" i="57"/>
  <c r="J611" i="57" s="1"/>
  <c r="H612" i="57"/>
  <c r="J612" i="57" s="1"/>
  <c r="H613" i="57"/>
  <c r="J613" i="57" s="1"/>
  <c r="H614" i="57"/>
  <c r="J614" i="57" s="1"/>
  <c r="H615" i="57"/>
  <c r="J615" i="57" s="1"/>
  <c r="H616" i="57"/>
  <c r="J616" i="57" s="1"/>
  <c r="H617" i="57"/>
  <c r="J617" i="57" s="1"/>
  <c r="H618" i="57"/>
  <c r="J618" i="57" s="1"/>
  <c r="H619" i="57"/>
  <c r="J619" i="57" s="1"/>
  <c r="H620" i="57"/>
  <c r="J620" i="57" s="1"/>
  <c r="H621" i="57"/>
  <c r="J621" i="57" s="1"/>
  <c r="H622" i="57"/>
  <c r="J622" i="57" s="1"/>
  <c r="H623" i="57"/>
  <c r="J623" i="57" s="1"/>
  <c r="H624" i="57"/>
  <c r="J624" i="57" s="1"/>
  <c r="H625" i="57"/>
  <c r="J625" i="57" s="1"/>
  <c r="H626" i="57"/>
  <c r="J626" i="57" s="1"/>
  <c r="H627" i="57"/>
  <c r="J627" i="57" s="1"/>
  <c r="H628" i="57"/>
  <c r="J628" i="57" s="1"/>
  <c r="H629" i="57"/>
  <c r="J629" i="57" s="1"/>
  <c r="H630" i="57"/>
  <c r="J630" i="57" s="1"/>
  <c r="H631" i="57"/>
  <c r="J631" i="57" s="1"/>
  <c r="H632" i="57"/>
  <c r="J632" i="57" s="1"/>
  <c r="H633" i="57"/>
  <c r="J633" i="57" s="1"/>
  <c r="H634" i="57"/>
  <c r="J634" i="57" s="1"/>
  <c r="H635" i="57"/>
  <c r="J635" i="57" s="1"/>
  <c r="H636" i="57"/>
  <c r="J636" i="57" s="1"/>
  <c r="H637" i="57"/>
  <c r="J637" i="57" s="1"/>
  <c r="H638" i="57"/>
  <c r="J638" i="57" s="1"/>
  <c r="H639" i="57"/>
  <c r="J639" i="57" s="1"/>
  <c r="H640" i="57"/>
  <c r="J640" i="57" s="1"/>
  <c r="H641" i="57"/>
  <c r="J641" i="57" s="1"/>
  <c r="H642" i="57"/>
  <c r="J642" i="57" s="1"/>
  <c r="H643" i="57"/>
  <c r="J643" i="57" s="1"/>
  <c r="H644" i="57"/>
  <c r="J644" i="57" s="1"/>
  <c r="H645" i="57"/>
  <c r="J645" i="57" s="1"/>
  <c r="H646" i="57"/>
  <c r="J646" i="57" s="1"/>
  <c r="H647" i="57"/>
  <c r="J647" i="57" s="1"/>
  <c r="H648" i="57"/>
  <c r="J648" i="57" s="1"/>
  <c r="H649" i="57"/>
  <c r="J649" i="57" s="1"/>
  <c r="H650" i="57"/>
  <c r="J650" i="57" s="1"/>
  <c r="H651" i="57"/>
  <c r="J651" i="57" s="1"/>
  <c r="H652" i="57"/>
  <c r="J652" i="57" s="1"/>
  <c r="H653" i="57"/>
  <c r="J653" i="57" s="1"/>
  <c r="H654" i="57"/>
  <c r="J654" i="57" s="1"/>
  <c r="H656" i="57"/>
  <c r="J656" i="57" s="1"/>
  <c r="H657" i="57"/>
  <c r="J657" i="57" s="1"/>
  <c r="H658" i="57"/>
  <c r="J658" i="57" s="1"/>
  <c r="H659" i="57"/>
  <c r="J659" i="57" s="1"/>
  <c r="H660" i="57"/>
  <c r="J660" i="57" s="1"/>
  <c r="H661" i="57"/>
  <c r="J661" i="57" s="1"/>
  <c r="H662" i="57"/>
  <c r="J662" i="57" s="1"/>
  <c r="H663" i="57"/>
  <c r="J663" i="57" s="1"/>
  <c r="H664" i="57"/>
  <c r="J664" i="57" s="1"/>
  <c r="H665" i="57"/>
  <c r="J665" i="57" s="1"/>
  <c r="H666" i="57"/>
  <c r="J666" i="57" s="1"/>
  <c r="H667" i="57"/>
  <c r="J667" i="57" s="1"/>
  <c r="H668" i="57"/>
  <c r="J668" i="57" s="1"/>
  <c r="H669" i="57"/>
  <c r="J669" i="57" s="1"/>
  <c r="H670" i="57"/>
  <c r="J670" i="57" s="1"/>
  <c r="H671" i="57"/>
  <c r="J671" i="57" s="1"/>
  <c r="H672" i="57"/>
  <c r="J672" i="57" s="1"/>
  <c r="H673" i="57"/>
  <c r="J673" i="57" s="1"/>
  <c r="H674" i="57"/>
  <c r="J674" i="57" s="1"/>
  <c r="H675" i="57"/>
  <c r="J675" i="57" s="1"/>
  <c r="H676" i="57"/>
  <c r="J676" i="57" s="1"/>
  <c r="H677" i="57"/>
  <c r="J677" i="57" s="1"/>
  <c r="H678" i="57"/>
  <c r="J678" i="57" s="1"/>
  <c r="H679" i="57"/>
  <c r="J679" i="57" s="1"/>
  <c r="H680" i="57"/>
  <c r="J680" i="57" s="1"/>
  <c r="H681" i="57"/>
  <c r="J681" i="57" s="1"/>
  <c r="H682" i="57"/>
  <c r="J682" i="57" s="1"/>
  <c r="H683" i="57"/>
  <c r="J683" i="57" s="1"/>
  <c r="H684" i="57"/>
  <c r="J684" i="57" s="1"/>
  <c r="H685" i="57"/>
  <c r="J685" i="57" s="1"/>
  <c r="H686" i="57"/>
  <c r="J686" i="57" s="1"/>
  <c r="H687" i="57"/>
  <c r="J687" i="57" s="1"/>
  <c r="H688" i="57"/>
  <c r="J688" i="57" s="1"/>
  <c r="H689" i="57"/>
  <c r="J689" i="57" s="1"/>
  <c r="H690" i="57"/>
  <c r="J690" i="57" s="1"/>
  <c r="H691" i="57"/>
  <c r="J691" i="57" s="1"/>
  <c r="H692" i="57"/>
  <c r="J692" i="57" s="1"/>
  <c r="H693" i="57"/>
  <c r="J693" i="57" s="1"/>
  <c r="H694" i="57"/>
  <c r="J694" i="57" s="1"/>
  <c r="H695" i="57"/>
  <c r="J695" i="57" s="1"/>
  <c r="H696" i="57"/>
  <c r="J696" i="57" s="1"/>
  <c r="H697" i="57"/>
  <c r="J697" i="57" s="1"/>
  <c r="H699" i="57"/>
  <c r="J699" i="57" s="1"/>
  <c r="H700" i="57"/>
  <c r="J700" i="57" s="1"/>
  <c r="H701" i="57"/>
  <c r="J701" i="57" s="1"/>
  <c r="H702" i="57"/>
  <c r="J702" i="57" s="1"/>
  <c r="H703" i="57"/>
  <c r="J703" i="57" s="1"/>
  <c r="H704" i="57"/>
  <c r="J704" i="57" s="1"/>
  <c r="H705" i="57"/>
  <c r="J705" i="57" s="1"/>
  <c r="H706" i="57"/>
  <c r="J706" i="57" s="1"/>
  <c r="H707" i="57"/>
  <c r="J707" i="57" s="1"/>
  <c r="H708" i="57"/>
  <c r="J708" i="57" s="1"/>
  <c r="H709" i="57"/>
  <c r="J709" i="57" s="1"/>
  <c r="H710" i="57"/>
  <c r="J710" i="57" s="1"/>
  <c r="H711" i="57"/>
  <c r="J711" i="57" s="1"/>
  <c r="H712" i="57"/>
  <c r="J712" i="57" s="1"/>
  <c r="H713" i="57"/>
  <c r="J713" i="57" s="1"/>
  <c r="H714" i="57"/>
  <c r="J714" i="57" s="1"/>
  <c r="H715" i="57"/>
  <c r="J715" i="57" s="1"/>
  <c r="J15" i="57"/>
  <c r="F17" i="10"/>
  <c r="G19" i="10"/>
  <c r="F19" i="10" s="1"/>
  <c r="K16" i="58"/>
  <c r="D3" i="2"/>
  <c r="D4" i="2"/>
  <c r="D5" i="2"/>
  <c r="D6" i="2"/>
  <c r="D7" i="2"/>
  <c r="D8" i="2"/>
  <c r="D9" i="2"/>
  <c r="D10" i="2"/>
  <c r="C11" i="2"/>
  <c r="D11" i="2" s="1"/>
  <c r="D13" i="2"/>
  <c r="C14" i="2"/>
  <c r="D16" i="2"/>
  <c r="D17" i="2"/>
  <c r="D18" i="2"/>
  <c r="D19" i="2"/>
  <c r="D20" i="2"/>
  <c r="C21" i="2"/>
  <c r="D21" i="2" s="1"/>
  <c r="D23" i="2"/>
  <c r="D24" i="2"/>
  <c r="C25" i="2"/>
  <c r="D25" i="2" s="1"/>
  <c r="D27" i="2"/>
  <c r="D28" i="2"/>
  <c r="D29" i="2"/>
  <c r="C30" i="2"/>
  <c r="D30" i="2" s="1"/>
  <c r="D32" i="2"/>
  <c r="D33" i="2"/>
  <c r="D34" i="2"/>
  <c r="C35" i="2"/>
  <c r="D35" i="2" s="1"/>
  <c r="D37" i="2"/>
  <c r="C38" i="2"/>
  <c r="D38" i="2"/>
  <c r="E8" i="1"/>
  <c r="E115" i="1" s="1"/>
  <c r="E12" i="1"/>
  <c r="E14" i="1" s="1"/>
  <c r="E15" i="1"/>
  <c r="E22" i="1"/>
  <c r="E23" i="1" s="1"/>
  <c r="E24" i="1" s="1"/>
  <c r="E117" i="1" s="1"/>
  <c r="E30" i="1"/>
  <c r="E31" i="1" s="1"/>
  <c r="E118" i="1" s="1"/>
  <c r="E37" i="1"/>
  <c r="E38" i="1" s="1"/>
  <c r="E119" i="1" s="1"/>
  <c r="E43" i="1"/>
  <c r="E44" i="1" s="1"/>
  <c r="E50" i="1"/>
  <c r="E52" i="1" s="1"/>
  <c r="E53" i="1" s="1"/>
  <c r="E121" i="1" s="1"/>
  <c r="E59" i="1"/>
  <c r="E122" i="1" s="1"/>
  <c r="E65" i="1"/>
  <c r="E123" i="1" s="1"/>
  <c r="E70" i="1"/>
  <c r="E71" i="1"/>
  <c r="E72" i="1"/>
  <c r="E73" i="1"/>
  <c r="E74" i="1"/>
  <c r="E75" i="1"/>
  <c r="E76" i="1"/>
  <c r="E77" i="1"/>
  <c r="E78" i="1"/>
  <c r="E79" i="1"/>
  <c r="E80" i="1"/>
  <c r="E81" i="1"/>
  <c r="E87" i="1"/>
  <c r="E88" i="1"/>
  <c r="E89" i="1"/>
  <c r="E90" i="1"/>
  <c r="E91" i="1"/>
  <c r="E92" i="1"/>
  <c r="E100" i="1"/>
  <c r="E101" i="1" s="1"/>
  <c r="E102" i="1" s="1"/>
  <c r="E109" i="1"/>
  <c r="E125" i="1" s="1"/>
  <c r="E114" i="1"/>
  <c r="J14" i="57" l="1"/>
  <c r="J698" i="57"/>
  <c r="J655" i="57"/>
  <c r="J169" i="57"/>
  <c r="E93" i="1"/>
  <c r="C39" i="2"/>
  <c r="D39" i="2" s="1"/>
  <c r="E16" i="1"/>
  <c r="E116" i="1" s="1"/>
  <c r="E82" i="1"/>
  <c r="E95" i="1" s="1"/>
  <c r="D14" i="2"/>
  <c r="E45" i="1"/>
  <c r="E120" i="1" s="1"/>
  <c r="E103" i="1"/>
  <c r="E105" i="1" s="1"/>
  <c r="E104" i="1"/>
  <c r="H719" i="57" l="1"/>
  <c r="K698" i="57" s="1"/>
  <c r="E124" i="1"/>
  <c r="E126" i="1" s="1"/>
  <c r="E127" i="1"/>
  <c r="E128" i="1" s="1"/>
  <c r="K14" i="57" l="1"/>
  <c r="G20" i="10"/>
  <c r="K15" i="57"/>
  <c r="K715" i="57"/>
  <c r="K714" i="57"/>
  <c r="K713" i="57"/>
  <c r="K712" i="57"/>
  <c r="K711" i="57"/>
  <c r="K710" i="57"/>
  <c r="K709" i="57"/>
  <c r="K708" i="57"/>
  <c r="K707" i="57"/>
  <c r="K706" i="57"/>
  <c r="K705" i="57"/>
  <c r="K704" i="57"/>
  <c r="K703" i="57"/>
  <c r="K702" i="57"/>
  <c r="K701" i="57"/>
  <c r="K700" i="57"/>
  <c r="K699" i="57"/>
  <c r="K697" i="57"/>
  <c r="K696" i="57"/>
  <c r="K695" i="57"/>
  <c r="K694" i="57"/>
  <c r="K693" i="57"/>
  <c r="K692" i="57"/>
  <c r="K691" i="57"/>
  <c r="K690" i="57"/>
  <c r="K689" i="57"/>
  <c r="K688" i="57"/>
  <c r="K687" i="57"/>
  <c r="K686" i="57"/>
  <c r="K685" i="57"/>
  <c r="K684" i="57"/>
  <c r="K683" i="57"/>
  <c r="K682" i="57"/>
  <c r="K681" i="57"/>
  <c r="K680" i="57"/>
  <c r="K679" i="57"/>
  <c r="K678" i="57"/>
  <c r="K677" i="57"/>
  <c r="K676" i="57"/>
  <c r="K675" i="57"/>
  <c r="K674" i="57"/>
  <c r="K673" i="57"/>
  <c r="K672" i="57"/>
  <c r="K671" i="57"/>
  <c r="K670" i="57"/>
  <c r="K669" i="57"/>
  <c r="K668" i="57"/>
  <c r="K667" i="57"/>
  <c r="K666" i="57"/>
  <c r="K665" i="57"/>
  <c r="K664" i="57"/>
  <c r="K663" i="57"/>
  <c r="K662" i="57"/>
  <c r="K661" i="57"/>
  <c r="K660" i="57"/>
  <c r="K659" i="57"/>
  <c r="K658" i="57"/>
  <c r="K657" i="57"/>
  <c r="K656" i="57"/>
  <c r="K654" i="57"/>
  <c r="K653" i="57"/>
  <c r="K652" i="57"/>
  <c r="K651" i="57"/>
  <c r="K650" i="57"/>
  <c r="K649" i="57"/>
  <c r="K648" i="57"/>
  <c r="K647" i="57"/>
  <c r="K646" i="57"/>
  <c r="K645" i="57"/>
  <c r="K644" i="57"/>
  <c r="K643" i="57"/>
  <c r="K642" i="57"/>
  <c r="K641" i="57"/>
  <c r="K640" i="57"/>
  <c r="K639" i="57"/>
  <c r="K638" i="57"/>
  <c r="K637" i="57"/>
  <c r="K636" i="57"/>
  <c r="K635" i="57"/>
  <c r="K634" i="57"/>
  <c r="K633" i="57"/>
  <c r="K632" i="57"/>
  <c r="K631" i="57"/>
  <c r="K630" i="57"/>
  <c r="K629" i="57"/>
  <c r="K628" i="57"/>
  <c r="K627" i="57"/>
  <c r="K626" i="57"/>
  <c r="K625" i="57"/>
  <c r="K624" i="57"/>
  <c r="K623" i="57"/>
  <c r="K622" i="57"/>
  <c r="K621" i="57"/>
  <c r="K620" i="57"/>
  <c r="K619" i="57"/>
  <c r="K618" i="57"/>
  <c r="K617" i="57"/>
  <c r="K616" i="57"/>
  <c r="K615" i="57"/>
  <c r="K614" i="57"/>
  <c r="K613" i="57"/>
  <c r="K612" i="57"/>
  <c r="K611" i="57"/>
  <c r="K610" i="57"/>
  <c r="K609" i="57"/>
  <c r="K608" i="57"/>
  <c r="K607" i="57"/>
  <c r="K606" i="57"/>
  <c r="K605" i="57"/>
  <c r="K604" i="57"/>
  <c r="K603" i="57"/>
  <c r="K602" i="57"/>
  <c r="K601" i="57"/>
  <c r="K600" i="57"/>
  <c r="K599" i="57"/>
  <c r="K598" i="57"/>
  <c r="K597" i="57"/>
  <c r="K596" i="57"/>
  <c r="K595" i="57"/>
  <c r="K594" i="57"/>
  <c r="K593" i="57"/>
  <c r="K592" i="57"/>
  <c r="K591" i="57"/>
  <c r="K590" i="57"/>
  <c r="K589" i="57"/>
  <c r="K588" i="57"/>
  <c r="K587" i="57"/>
  <c r="K586" i="57"/>
  <c r="K585" i="57"/>
  <c r="K584" i="57"/>
  <c r="K583" i="57"/>
  <c r="K582" i="57"/>
  <c r="K581" i="57"/>
  <c r="K580" i="57"/>
  <c r="K579" i="57"/>
  <c r="K578" i="57"/>
  <c r="K577" i="57"/>
  <c r="K576" i="57"/>
  <c r="K575" i="57"/>
  <c r="K574" i="57"/>
  <c r="K573" i="57"/>
  <c r="K572" i="57"/>
  <c r="K571" i="57"/>
  <c r="K570" i="57"/>
  <c r="K569" i="57"/>
  <c r="K568" i="57"/>
  <c r="K567" i="57"/>
  <c r="K566" i="57"/>
  <c r="K565" i="57"/>
  <c r="K564" i="57"/>
  <c r="K563" i="57"/>
  <c r="K562" i="57"/>
  <c r="K561" i="57"/>
  <c r="K560" i="57"/>
  <c r="K559" i="57"/>
  <c r="K558" i="57"/>
  <c r="K557" i="57"/>
  <c r="K556" i="57"/>
  <c r="K555" i="57"/>
  <c r="K554" i="57"/>
  <c r="K553" i="57"/>
  <c r="K552" i="57"/>
  <c r="K551" i="57"/>
  <c r="K550" i="57"/>
  <c r="K549" i="57"/>
  <c r="K548" i="57"/>
  <c r="K547" i="57"/>
  <c r="K546" i="57"/>
  <c r="K545" i="57"/>
  <c r="K544" i="57"/>
  <c r="K543" i="57"/>
  <c r="K542" i="57"/>
  <c r="K541" i="57"/>
  <c r="K540" i="57"/>
  <c r="K539" i="57"/>
  <c r="K538" i="57"/>
  <c r="K537" i="57"/>
  <c r="K536" i="57"/>
  <c r="K535" i="57"/>
  <c r="K534" i="57"/>
  <c r="K533" i="57"/>
  <c r="K532" i="57"/>
  <c r="K531" i="57"/>
  <c r="K530" i="57"/>
  <c r="K529" i="57"/>
  <c r="K528" i="57"/>
  <c r="K527" i="57"/>
  <c r="K526" i="57"/>
  <c r="K525" i="57"/>
  <c r="K524" i="57"/>
  <c r="K523" i="57"/>
  <c r="K522" i="57"/>
  <c r="K521" i="57"/>
  <c r="K520" i="57"/>
  <c r="K519" i="57"/>
  <c r="K518" i="57"/>
  <c r="K517" i="57"/>
  <c r="K516" i="57"/>
  <c r="K515" i="57"/>
  <c r="K514" i="57"/>
  <c r="K513" i="57"/>
  <c r="K512" i="57"/>
  <c r="K511" i="57"/>
  <c r="K510" i="57"/>
  <c r="K509" i="57"/>
  <c r="K508" i="57"/>
  <c r="K507" i="57"/>
  <c r="K506" i="57"/>
  <c r="K505" i="57"/>
  <c r="K504" i="57"/>
  <c r="K503" i="57"/>
  <c r="K502" i="57"/>
  <c r="K501" i="57"/>
  <c r="K500" i="57"/>
  <c r="K499" i="57"/>
  <c r="K498" i="57"/>
  <c r="K497" i="57"/>
  <c r="K496" i="57"/>
  <c r="K495" i="57"/>
  <c r="K494" i="57"/>
  <c r="K493" i="57"/>
  <c r="K492" i="57"/>
  <c r="K491" i="57"/>
  <c r="K490" i="57"/>
  <c r="K489" i="57"/>
  <c r="K488" i="57"/>
  <c r="K487" i="57"/>
  <c r="K486" i="57"/>
  <c r="K485" i="57"/>
  <c r="K484" i="57"/>
  <c r="K483" i="57"/>
  <c r="K482" i="57"/>
  <c r="K481" i="57"/>
  <c r="K480" i="57"/>
  <c r="K479" i="57"/>
  <c r="K478" i="57"/>
  <c r="K477" i="57"/>
  <c r="K476" i="57"/>
  <c r="K475" i="57"/>
  <c r="K474" i="57"/>
  <c r="K473" i="57"/>
  <c r="K472" i="57"/>
  <c r="K471" i="57"/>
  <c r="K470" i="57"/>
  <c r="K469" i="57"/>
  <c r="K468" i="57"/>
  <c r="K467" i="57"/>
  <c r="K466" i="57"/>
  <c r="K465" i="57"/>
  <c r="K464" i="57"/>
  <c r="K463" i="57"/>
  <c r="K462" i="57"/>
  <c r="K461" i="57"/>
  <c r="K460" i="57"/>
  <c r="K459" i="57"/>
  <c r="K458" i="57"/>
  <c r="K457" i="57"/>
  <c r="K456" i="57"/>
  <c r="K455" i="57"/>
  <c r="K454" i="57"/>
  <c r="K453" i="57"/>
  <c r="K452" i="57"/>
  <c r="K451" i="57"/>
  <c r="K450" i="57"/>
  <c r="K449" i="57"/>
  <c r="K448" i="57"/>
  <c r="K447" i="57"/>
  <c r="K446" i="57"/>
  <c r="K445" i="57"/>
  <c r="K444" i="57"/>
  <c r="K443" i="57"/>
  <c r="K442" i="57"/>
  <c r="K441" i="57"/>
  <c r="K440" i="57"/>
  <c r="K439" i="57"/>
  <c r="K438" i="57"/>
  <c r="K437" i="57"/>
  <c r="K436" i="57"/>
  <c r="K435" i="57"/>
  <c r="K434" i="57"/>
  <c r="K433" i="57"/>
  <c r="K432" i="57"/>
  <c r="K431" i="57"/>
  <c r="K430" i="57"/>
  <c r="K429" i="57"/>
  <c r="K428" i="57"/>
  <c r="K427" i="57"/>
  <c r="K426" i="57"/>
  <c r="K425" i="57"/>
  <c r="K424" i="57"/>
  <c r="K423" i="57"/>
  <c r="K422" i="57"/>
  <c r="K421" i="57"/>
  <c r="K420" i="57"/>
  <c r="K419" i="57"/>
  <c r="K418" i="57"/>
  <c r="K417" i="57"/>
  <c r="K416" i="57"/>
  <c r="K415" i="57"/>
  <c r="K414" i="57"/>
  <c r="K413" i="57"/>
  <c r="K412" i="57"/>
  <c r="K411" i="57"/>
  <c r="K410" i="57"/>
  <c r="K409" i="57"/>
  <c r="K408" i="57"/>
  <c r="K407" i="57"/>
  <c r="K406" i="57"/>
  <c r="K405" i="57"/>
  <c r="K404" i="57"/>
  <c r="K403" i="57"/>
  <c r="K402" i="57"/>
  <c r="K401" i="57"/>
  <c r="K400" i="57"/>
  <c r="K399" i="57"/>
  <c r="K398" i="57"/>
  <c r="K397" i="57"/>
  <c r="K396" i="57"/>
  <c r="K395" i="57"/>
  <c r="K394" i="57"/>
  <c r="K393" i="57"/>
  <c r="K392" i="57"/>
  <c r="K391" i="57"/>
  <c r="K390" i="57"/>
  <c r="K389" i="57"/>
  <c r="K388" i="57"/>
  <c r="K387" i="57"/>
  <c r="K386" i="57"/>
  <c r="K385" i="57"/>
  <c r="K384" i="57"/>
  <c r="K383" i="57"/>
  <c r="K382" i="57"/>
  <c r="K381" i="57"/>
  <c r="K380" i="57"/>
  <c r="K379" i="57"/>
  <c r="K378" i="57"/>
  <c r="K377" i="57"/>
  <c r="K376" i="57"/>
  <c r="K375" i="57"/>
  <c r="K374" i="57"/>
  <c r="K373" i="57"/>
  <c r="K372" i="57"/>
  <c r="K371" i="57"/>
  <c r="K370" i="57"/>
  <c r="K369" i="57"/>
  <c r="K368" i="57"/>
  <c r="K367" i="57"/>
  <c r="K366" i="57"/>
  <c r="K365" i="57"/>
  <c r="K364" i="57"/>
  <c r="K363" i="57"/>
  <c r="K362" i="57"/>
  <c r="K361" i="57"/>
  <c r="K360" i="57"/>
  <c r="K359" i="57"/>
  <c r="K358" i="57"/>
  <c r="K357" i="57"/>
  <c r="K356" i="57"/>
  <c r="K355" i="57"/>
  <c r="K354" i="57"/>
  <c r="K353" i="57"/>
  <c r="K352" i="57"/>
  <c r="K351" i="57"/>
  <c r="K350" i="57"/>
  <c r="K349" i="57"/>
  <c r="K348" i="57"/>
  <c r="K347" i="57"/>
  <c r="K346" i="57"/>
  <c r="K345" i="57"/>
  <c r="K344" i="57"/>
  <c r="K343" i="57"/>
  <c r="K342" i="57"/>
  <c r="K341" i="57"/>
  <c r="K340" i="57"/>
  <c r="K339" i="57"/>
  <c r="K338" i="57"/>
  <c r="K337" i="57"/>
  <c r="K336" i="57"/>
  <c r="K335" i="57"/>
  <c r="K334" i="57"/>
  <c r="K333" i="57"/>
  <c r="K332" i="57"/>
  <c r="K331" i="57"/>
  <c r="K330" i="57"/>
  <c r="K329" i="57"/>
  <c r="K328" i="57"/>
  <c r="K327" i="57"/>
  <c r="K326" i="57"/>
  <c r="K325" i="57"/>
  <c r="K324" i="57"/>
  <c r="K323" i="57"/>
  <c r="K322" i="57"/>
  <c r="K321" i="57"/>
  <c r="K320" i="57"/>
  <c r="K319" i="57"/>
  <c r="K318" i="57"/>
  <c r="K317" i="57"/>
  <c r="K316" i="57"/>
  <c r="K315" i="57"/>
  <c r="K314" i="57"/>
  <c r="K313" i="57"/>
  <c r="K312" i="57"/>
  <c r="K311" i="57"/>
  <c r="K310" i="57"/>
  <c r="K309" i="57"/>
  <c r="K308" i="57"/>
  <c r="K307" i="57"/>
  <c r="K306" i="57"/>
  <c r="K305" i="57"/>
  <c r="K304" i="57"/>
  <c r="K303" i="57"/>
  <c r="K302" i="57"/>
  <c r="K301" i="57"/>
  <c r="K300" i="57"/>
  <c r="K299" i="57"/>
  <c r="K298" i="57"/>
  <c r="K297" i="57"/>
  <c r="K296" i="57"/>
  <c r="K295" i="57"/>
  <c r="K294" i="57"/>
  <c r="K293" i="57"/>
  <c r="K292" i="57"/>
  <c r="K291" i="57"/>
  <c r="K290" i="57"/>
  <c r="K289" i="57"/>
  <c r="K288" i="57"/>
  <c r="K287" i="57"/>
  <c r="K286" i="57"/>
  <c r="K285" i="57"/>
  <c r="K284" i="57"/>
  <c r="K283" i="57"/>
  <c r="K282" i="57"/>
  <c r="K281" i="57"/>
  <c r="K280" i="57"/>
  <c r="K279" i="57"/>
  <c r="K278" i="57"/>
  <c r="K277" i="57"/>
  <c r="K276" i="57"/>
  <c r="K275" i="57"/>
  <c r="K274" i="57"/>
  <c r="K273" i="57"/>
  <c r="K272" i="57"/>
  <c r="K271" i="57"/>
  <c r="K270" i="57"/>
  <c r="K269" i="57"/>
  <c r="K268" i="57"/>
  <c r="K267" i="57"/>
  <c r="K266" i="57"/>
  <c r="K265" i="57"/>
  <c r="K264" i="57"/>
  <c r="K263" i="57"/>
  <c r="K262" i="57"/>
  <c r="K261" i="57"/>
  <c r="K260" i="57"/>
  <c r="K259" i="57"/>
  <c r="K258" i="57"/>
  <c r="K257" i="57"/>
  <c r="K256" i="57"/>
  <c r="K255" i="57"/>
  <c r="K254" i="57"/>
  <c r="K253" i="57"/>
  <c r="K252" i="57"/>
  <c r="K251" i="57"/>
  <c r="K250" i="57"/>
  <c r="K249" i="57"/>
  <c r="K248" i="57"/>
  <c r="K247" i="57"/>
  <c r="K246" i="57"/>
  <c r="K245" i="57"/>
  <c r="K244" i="57"/>
  <c r="K243" i="57"/>
  <c r="K242" i="57"/>
  <c r="K241" i="57"/>
  <c r="K240" i="57"/>
  <c r="K239" i="57"/>
  <c r="K238" i="57"/>
  <c r="K237" i="57"/>
  <c r="K236" i="57"/>
  <c r="K235" i="57"/>
  <c r="K234" i="57"/>
  <c r="K233" i="57"/>
  <c r="K232" i="57"/>
  <c r="K231" i="57"/>
  <c r="K230" i="57"/>
  <c r="K229" i="57"/>
  <c r="K228" i="57"/>
  <c r="K227" i="57"/>
  <c r="K226" i="57"/>
  <c r="K225" i="57"/>
  <c r="K224" i="57"/>
  <c r="K223" i="57"/>
  <c r="K222" i="57"/>
  <c r="K221" i="57"/>
  <c r="K220" i="57"/>
  <c r="K219" i="57"/>
  <c r="K218" i="57"/>
  <c r="K217" i="57"/>
  <c r="K216" i="57"/>
  <c r="K215" i="57"/>
  <c r="K214" i="57"/>
  <c r="K213" i="57"/>
  <c r="K212" i="57"/>
  <c r="K211" i="57"/>
  <c r="K210" i="57"/>
  <c r="K209" i="57"/>
  <c r="K208" i="57"/>
  <c r="K207" i="57"/>
  <c r="K206" i="57"/>
  <c r="K205" i="57"/>
  <c r="K204" i="57"/>
  <c r="K203" i="57"/>
  <c r="K202" i="57"/>
  <c r="K201" i="57"/>
  <c r="K200" i="57"/>
  <c r="K199" i="57"/>
  <c r="K198" i="57"/>
  <c r="K197" i="57"/>
  <c r="K196" i="57"/>
  <c r="K195" i="57"/>
  <c r="K194" i="57"/>
  <c r="K193" i="57"/>
  <c r="K192" i="57"/>
  <c r="K191" i="57"/>
  <c r="K190" i="57"/>
  <c r="K189" i="57"/>
  <c r="K188" i="57"/>
  <c r="K187" i="57"/>
  <c r="K186" i="57"/>
  <c r="K185" i="57"/>
  <c r="K184" i="57"/>
  <c r="K183" i="57"/>
  <c r="K182" i="57"/>
  <c r="K181" i="57"/>
  <c r="K180" i="57"/>
  <c r="K179" i="57"/>
  <c r="K178" i="57"/>
  <c r="K177" i="57"/>
  <c r="K176" i="57"/>
  <c r="K175" i="57"/>
  <c r="K174" i="57"/>
  <c r="K173" i="57"/>
  <c r="K172" i="57"/>
  <c r="K171" i="57"/>
  <c r="K170" i="57"/>
  <c r="K168" i="57"/>
  <c r="K167" i="57"/>
  <c r="K166" i="57"/>
  <c r="K165" i="57"/>
  <c r="K164" i="57"/>
  <c r="K163" i="57"/>
  <c r="K162" i="57"/>
  <c r="K161" i="57"/>
  <c r="K160" i="57"/>
  <c r="K159" i="57"/>
  <c r="K158" i="57"/>
  <c r="K157" i="57"/>
  <c r="K156" i="57"/>
  <c r="K155" i="57"/>
  <c r="K154" i="57"/>
  <c r="K153" i="57"/>
  <c r="K152" i="57"/>
  <c r="K151" i="57"/>
  <c r="K150" i="57"/>
  <c r="K149" i="57"/>
  <c r="K148" i="57"/>
  <c r="K147" i="57"/>
  <c r="K146" i="57"/>
  <c r="K145" i="57"/>
  <c r="K144" i="57"/>
  <c r="K143" i="57"/>
  <c r="K142" i="57"/>
  <c r="K141" i="57"/>
  <c r="K140" i="57"/>
  <c r="K139" i="57"/>
  <c r="K138" i="57"/>
  <c r="K137" i="57"/>
  <c r="K136" i="57"/>
  <c r="K135" i="57"/>
  <c r="K134" i="57"/>
  <c r="K133" i="57"/>
  <c r="K132" i="57"/>
  <c r="K131" i="57"/>
  <c r="K130" i="57"/>
  <c r="K129" i="57"/>
  <c r="K128" i="57"/>
  <c r="K127" i="57"/>
  <c r="K126" i="57"/>
  <c r="K125" i="57"/>
  <c r="K124" i="57"/>
  <c r="K123" i="57"/>
  <c r="K122" i="57"/>
  <c r="K121" i="57"/>
  <c r="K120" i="57"/>
  <c r="K119" i="57"/>
  <c r="K118" i="57"/>
  <c r="K117" i="57"/>
  <c r="K116" i="57"/>
  <c r="K115" i="57"/>
  <c r="K114" i="57"/>
  <c r="K113" i="57"/>
  <c r="K112" i="57"/>
  <c r="K111" i="57"/>
  <c r="K110" i="57"/>
  <c r="K109" i="57"/>
  <c r="K108" i="57"/>
  <c r="K107" i="57"/>
  <c r="K106" i="57"/>
  <c r="K105" i="57"/>
  <c r="K104" i="57"/>
  <c r="K103" i="57"/>
  <c r="K102" i="57"/>
  <c r="K101" i="57"/>
  <c r="K100" i="57"/>
  <c r="K99" i="57"/>
  <c r="K98" i="57"/>
  <c r="K97" i="57"/>
  <c r="K96" i="57"/>
  <c r="K95" i="57"/>
  <c r="K94" i="57"/>
  <c r="K93" i="57"/>
  <c r="K92" i="57"/>
  <c r="K91" i="57"/>
  <c r="K90" i="57"/>
  <c r="K89" i="57"/>
  <c r="K88" i="57"/>
  <c r="K87" i="57"/>
  <c r="K86" i="57"/>
  <c r="K85" i="57"/>
  <c r="K84" i="57"/>
  <c r="K83" i="57"/>
  <c r="K82" i="57"/>
  <c r="K81" i="57"/>
  <c r="K80" i="57"/>
  <c r="K79" i="57"/>
  <c r="K78" i="57"/>
  <c r="K77" i="57"/>
  <c r="K76" i="57"/>
  <c r="K75" i="57"/>
  <c r="K74" i="57"/>
  <c r="K73" i="57"/>
  <c r="K72" i="57"/>
  <c r="K71" i="57"/>
  <c r="K70" i="57"/>
  <c r="K69" i="57"/>
  <c r="K68" i="57"/>
  <c r="K67" i="57"/>
  <c r="K66" i="57"/>
  <c r="K65" i="57"/>
  <c r="K64" i="57"/>
  <c r="K63" i="57"/>
  <c r="K62" i="57"/>
  <c r="K61" i="57"/>
  <c r="K60" i="57"/>
  <c r="K59" i="57"/>
  <c r="K58" i="57"/>
  <c r="K57" i="57"/>
  <c r="K56" i="57"/>
  <c r="K55" i="57"/>
  <c r="K54" i="57"/>
  <c r="K53" i="57"/>
  <c r="K52" i="57"/>
  <c r="K51" i="57"/>
  <c r="K50" i="57"/>
  <c r="K49" i="57"/>
  <c r="K48" i="57"/>
  <c r="K47" i="57"/>
  <c r="K46" i="57"/>
  <c r="K45" i="57"/>
  <c r="K44" i="57"/>
  <c r="K43" i="57"/>
  <c r="K42" i="57"/>
  <c r="K41" i="57"/>
  <c r="K40" i="57"/>
  <c r="K39" i="57"/>
  <c r="K38" i="57"/>
  <c r="K37" i="57"/>
  <c r="K36" i="57"/>
  <c r="K35" i="57"/>
  <c r="K34" i="57"/>
  <c r="K33" i="57"/>
  <c r="K32" i="57"/>
  <c r="K31" i="57"/>
  <c r="K30" i="57"/>
  <c r="K29" i="57"/>
  <c r="K28" i="57"/>
  <c r="K27" i="57"/>
  <c r="K26" i="57"/>
  <c r="K25" i="57"/>
  <c r="K24" i="57"/>
  <c r="K23" i="57"/>
  <c r="K22" i="57"/>
  <c r="K21" i="57"/>
  <c r="K20" i="57"/>
  <c r="K19" i="57"/>
  <c r="K18" i="57"/>
  <c r="K17" i="57"/>
  <c r="K16" i="57"/>
  <c r="K169" i="57"/>
  <c r="K655" i="57"/>
  <c r="F20" i="10" l="1"/>
  <c r="F22" i="10" s="1"/>
  <c r="G23" i="10" s="1"/>
  <c r="G22" i="10"/>
  <c r="G24" i="10" s="1"/>
</calcChain>
</file>

<file path=xl/comments1.xml><?xml version="1.0" encoding="utf-8"?>
<comments xmlns="http://schemas.openxmlformats.org/spreadsheetml/2006/main">
  <authors>
    <author>EGLE</author>
  </authors>
  <commentList>
    <comment ref="F135" authorId="0" shapeId="0">
      <text>
        <r>
          <rPr>
            <b/>
            <sz val="9"/>
            <color indexed="81"/>
            <rFont val="Tahoma"/>
            <family val="2"/>
          </rPr>
          <t>EGLE:</t>
        </r>
        <r>
          <rPr>
            <sz val="9"/>
            <color indexed="81"/>
            <rFont val="Tahoma"/>
            <family val="2"/>
          </rPr>
          <t xml:space="preserve">
</t>
        </r>
      </text>
    </comment>
  </commentList>
</comments>
</file>

<file path=xl/sharedStrings.xml><?xml version="1.0" encoding="utf-8"?>
<sst xmlns="http://schemas.openxmlformats.org/spreadsheetml/2006/main" count="4829" uniqueCount="1605">
  <si>
    <t>SERVIÇO PÚBLICO FEDERAL</t>
  </si>
  <si>
    <t>MJSP - POLÍCIA FEDERAL</t>
  </si>
  <si>
    <t>DELEGACIA DE POLÍCIA FEDERAL EM FOZ DO IGUAÇU</t>
  </si>
  <si>
    <t>ANEXO XIII - QUADRO RESUMO DO VALOR GLOBAL MÁXIMO ACEITO PELA PF PARA OS SERVIÇOS E MATERIAIS  -  DPF/FIG/PR</t>
  </si>
  <si>
    <t>1. Razão Social da Empresa:                                   2. CNPJ Nº</t>
  </si>
  <si>
    <t>3. Inscrição Estadual:                                               4. Inscrição Municipal: N/A</t>
  </si>
  <si>
    <t>5. Endereço:                                                               6. Telefone</t>
  </si>
  <si>
    <r>
      <rPr>
        <b/>
        <sz val="10"/>
        <rFont val="Calibri"/>
        <family val="2"/>
      </rPr>
      <t>7. Validade da proposta:</t>
    </r>
    <r>
      <rPr>
        <sz val="10"/>
        <rFont val="Calibri"/>
        <family val="2"/>
      </rPr>
      <t xml:space="preserve"> </t>
    </r>
  </si>
  <si>
    <r>
      <rPr>
        <b/>
        <sz val="10"/>
        <rFont val="Calibri"/>
        <family val="2"/>
      </rPr>
      <t xml:space="preserve">8. Prazo de pagamento: </t>
    </r>
    <r>
      <rPr>
        <sz val="10"/>
        <rFont val="Calibri"/>
        <family val="2"/>
      </rPr>
      <t>Conforme Edital</t>
    </r>
  </si>
  <si>
    <r>
      <rPr>
        <b/>
        <sz val="10"/>
        <rFont val="Calibri"/>
        <family val="2"/>
      </rPr>
      <t>9. Banco:</t>
    </r>
    <r>
      <rPr>
        <sz val="10"/>
        <rFont val="Calibri"/>
        <family val="2"/>
      </rPr>
      <t xml:space="preserve">  _________/ Agência:  ______C/c: ______</t>
    </r>
  </si>
  <si>
    <t>10. Representante da Empresa:                           11. Cargo:</t>
  </si>
  <si>
    <r>
      <rPr>
        <b/>
        <sz val="10"/>
        <rFont val="Calibri"/>
        <family val="2"/>
      </rPr>
      <t>12. A unidade da federação na qual será emitido o documento fiscal é:</t>
    </r>
    <r>
      <rPr>
        <sz val="10"/>
        <rFont val="Calibri"/>
        <family val="2"/>
      </rPr>
      <t xml:space="preserve"> </t>
    </r>
  </si>
  <si>
    <t>Grupo</t>
  </si>
  <si>
    <t>Item</t>
  </si>
  <si>
    <t>Descrição</t>
  </si>
  <si>
    <t>Unidade</t>
  </si>
  <si>
    <t>Quantidade</t>
  </si>
  <si>
    <t>Valor Total Mensal</t>
  </si>
  <si>
    <t>Valor Total Anual</t>
  </si>
  <si>
    <t>Contratação de serviços continuados de manutenção corretiva e preventiva das instalações prediais e equipamentos, conforme condições, quantidades e exigências
estabelecidas neste TR e seus anexos.</t>
  </si>
  <si>
    <t>Mês</t>
  </si>
  <si>
    <t>Serviços Eventuais</t>
  </si>
  <si>
    <t>Serviços Especializados</t>
  </si>
  <si>
    <t xml:space="preserve">Peças e Materiais                   </t>
  </si>
  <si>
    <t xml:space="preserve">Recarga dos Extintores </t>
  </si>
  <si>
    <t xml:space="preserve">Valor Total Estimado dos Serviços </t>
  </si>
  <si>
    <t>Valor Total Mensal Global da Proposta</t>
  </si>
  <si>
    <t>Valor Total Anual Global da Proposta</t>
  </si>
  <si>
    <r>
      <t xml:space="preserve">13. </t>
    </r>
    <r>
      <rPr>
        <sz val="10"/>
        <rFont val="Calibri"/>
        <family val="2"/>
      </rPr>
      <t>No preço estão contidos todos os custos e despesas diretas e indiretas, tributos incidentes, encargos sociais, previdenciarios, trabalhistas e comerciais, taxa de administração e lucro, materiais e mão de obra a serem empregados, vale transporte, vale alimentação, seguros e quaisquer outros necessários ao fiel e integral cumprimento do objeto do edital e seus anexos.</t>
    </r>
  </si>
  <si>
    <r>
      <t xml:space="preserve">14. </t>
    </r>
    <r>
      <rPr>
        <sz val="10"/>
        <rFont val="Calibri"/>
        <family val="2"/>
      </rPr>
      <t>Declaramos que tomamos conhecimento de todas as informações e condições para o cumprimento das obrigações objeto desta licitação e que atendemos todas as condições do edital.</t>
    </r>
  </si>
  <si>
    <r>
      <t xml:space="preserve">15. Declaramos que esta proposta considera em seu inteiro teor as determinações </t>
    </r>
    <r>
      <rPr>
        <sz val="10"/>
        <rFont val="Calibri"/>
        <family val="2"/>
      </rPr>
      <t>dos sindicatos, acordos coletivos, convenções coletivas ou sentenças normativas que regem as categorias profissionais que executarão o serviço e as respectivas datas bases e vigências, com base na Classificação Brasileira de Ocupações – CBO.</t>
    </r>
  </si>
  <si>
    <r>
      <t xml:space="preserve">16. </t>
    </r>
    <r>
      <rPr>
        <sz val="10"/>
        <rFont val="Calibri"/>
        <family val="2"/>
      </rPr>
      <t>Declaramos que temos ciência das condições estabelecidas neste Edital e seus Anexos, bem como da obrigatoriedade do cumprimento das disposições nela contidas, assumindo o compromisso de executar os serviços nos seus termos, bem como fornecer todos os materiais, equipamentos, ferramentas e utensílios necessários, em quantidades e qualidades adequadas à perfeita execução contratual, promovendo, quando requerido, sua substituição;</t>
    </r>
  </si>
  <si>
    <r>
      <t xml:space="preserve">17. </t>
    </r>
    <r>
      <rPr>
        <sz val="10"/>
        <rFont val="Calibri"/>
        <family val="2"/>
      </rPr>
      <t>Declaramos que arcaremos com o ônus decorrente de eventual equívoco no dimensionamento dos quantitativos desta proposta, inclusive quanto aos custos variáveis decorrentes de fatores futuros e incertos, tais como os valores providos com o quantitativo de vale transporte, devendo complementá-los, caso o previsto inicialmente nesta proposta não seja satisfatório para o atendimento ao objeto da licitação, exceto quando ocorrer algum dos eventos arrolados nos incisos do §1° do artigo 57 da Lei n° 8.666, de 1993.</t>
    </r>
  </si>
  <si>
    <t>Local e data</t>
  </si>
  <si>
    <t>Assinatura do Representante Legal da Empresa</t>
  </si>
  <si>
    <t>Razão Social da Empresa</t>
  </si>
  <si>
    <t>POSTO 44 HORAS SEMANAIS - DIURNO- SÃO PAULO</t>
  </si>
  <si>
    <t>CUSTO DA MÃO-DE-OBRA</t>
  </si>
  <si>
    <t xml:space="preserve">Quantidade de vigilantes por posto: </t>
  </si>
  <si>
    <r>
      <t>Obs. As memórias de cálculo dos benefícios foram feitas com base nas convencões coletivas e em estatísticas levantadas através de estudos realizados pelo Cadterc - Cadastro de Serviços Terceirizados do Estado de São Paulo (http://www.cadterc.sp.gov.br/), seguindo orientação do TCU</t>
    </r>
    <r>
      <rPr>
        <b/>
        <i/>
        <sz val="12"/>
        <color indexed="10"/>
        <rFont val="Times New Roman"/>
        <family val="1"/>
      </rPr>
      <t>------------</t>
    </r>
  </si>
  <si>
    <t>MEMÓRIA DE CÁLCULO - BENEFÍCIOS</t>
  </si>
  <si>
    <t xml:space="preserve">SALÁRIO BASE MENSAL </t>
  </si>
  <si>
    <t xml:space="preserve">Encargos sociais </t>
  </si>
  <si>
    <t>2A</t>
  </si>
  <si>
    <t>VALE TRANSPORTE</t>
  </si>
  <si>
    <t xml:space="preserve"> (R$)</t>
  </si>
  <si>
    <t xml:space="preserve">Quantidade de viagens/mês </t>
  </si>
  <si>
    <t>(2/dia x 21,75 dias)</t>
  </si>
  <si>
    <t>Valor da tarifa de ônibus urbano</t>
  </si>
  <si>
    <t xml:space="preserve">Valor mensal </t>
  </si>
  <si>
    <t xml:space="preserve">Parcela do empregado </t>
  </si>
  <si>
    <t xml:space="preserve">(6% do salário base mensal) </t>
  </si>
  <si>
    <t xml:space="preserve">Custo total mensal </t>
  </si>
  <si>
    <t>2B</t>
  </si>
  <si>
    <t xml:space="preserve">VALE REFEIÇÃO </t>
  </si>
  <si>
    <t>(R$)</t>
  </si>
  <si>
    <t xml:space="preserve">Valor unitário </t>
  </si>
  <si>
    <t>A</t>
  </si>
  <si>
    <t>Transporte</t>
  </si>
  <si>
    <t xml:space="preserve">Participação do Empregado </t>
  </si>
  <si>
    <t>B</t>
  </si>
  <si>
    <t>Auxílio alimentação (Vales, cesta básica etc.)</t>
  </si>
  <si>
    <t xml:space="preserve">Custo unitário </t>
  </si>
  <si>
    <t>C</t>
  </si>
  <si>
    <t>Assistência médica e familiar</t>
  </si>
  <si>
    <t>(21,75 dias)</t>
  </si>
  <si>
    <t>D</t>
  </si>
  <si>
    <t>Auxílio creche</t>
  </si>
  <si>
    <t>E</t>
  </si>
  <si>
    <t>Seguro de vida, invalidez e funeral</t>
  </si>
  <si>
    <t>F</t>
  </si>
  <si>
    <t>Outros (especificar)</t>
  </si>
  <si>
    <t>CESTA BÁSICA</t>
  </si>
  <si>
    <t xml:space="preserve">Quantidade </t>
  </si>
  <si>
    <t xml:space="preserve">Participação do empregado </t>
  </si>
  <si>
    <t xml:space="preserve">(5% do salário base mensal) </t>
  </si>
  <si>
    <t xml:space="preserve">ASSISTÊNCIA MÉDICA </t>
  </si>
  <si>
    <t xml:space="preserve">ADICIONAL DE RISCO DE VIDA </t>
  </si>
  <si>
    <t>Incidência de Encargos Sociais e Trabalhistas (Grupo A)</t>
  </si>
  <si>
    <t>AUXÍLIO FUNERAL</t>
  </si>
  <si>
    <t>(1,5 piso salarial da cat. Vig. No mês)</t>
  </si>
  <si>
    <t>Incidência de ocorrência</t>
  </si>
  <si>
    <t>índice cedido pelo SEEVISSP para o CADTERC</t>
  </si>
  <si>
    <t>Custo total / ano</t>
  </si>
  <si>
    <t>CURSO DE RECICLAGEM</t>
  </si>
  <si>
    <t>Valor unitário</t>
  </si>
  <si>
    <t>resultante de pesquisa no mercado - CADTERC</t>
  </si>
  <si>
    <t>Custo total mensal</t>
  </si>
  <si>
    <t>SEGURO DE VIDA</t>
  </si>
  <si>
    <t>Preços médios obtidos através de pesquisas efetuadas junto ao mercado fornecedor - CADTERC.</t>
  </si>
  <si>
    <t>UNIFORMES</t>
  </si>
  <si>
    <t xml:space="preserve"> Custo unitário (R$) </t>
  </si>
  <si>
    <t xml:space="preserve">Vida útil (meses) </t>
  </si>
  <si>
    <t xml:space="preserve">Qte. </t>
  </si>
  <si>
    <t>Custo mensal (R$)</t>
  </si>
  <si>
    <t xml:space="preserve">Calça </t>
  </si>
  <si>
    <t>Camisa manga comprida</t>
  </si>
  <si>
    <t>Camisa manga curta</t>
  </si>
  <si>
    <t>Sapato</t>
  </si>
  <si>
    <t>Cinto de nylon</t>
  </si>
  <si>
    <t xml:space="preserve">Distintivo tipo broche </t>
  </si>
  <si>
    <t>Japona</t>
  </si>
  <si>
    <t>Meia</t>
  </si>
  <si>
    <t>Capa de nylon</t>
  </si>
  <si>
    <t>Quepe</t>
  </si>
  <si>
    <t>Crachá de identificação</t>
  </si>
  <si>
    <t>Gravata</t>
  </si>
  <si>
    <t>EQUIPAMENTOS E COMPLEMENTOS</t>
  </si>
  <si>
    <t>Livro de ocorrência</t>
  </si>
  <si>
    <t>Cassetete</t>
  </si>
  <si>
    <t>Porta cassetete</t>
  </si>
  <si>
    <t>Apito metal</t>
  </si>
  <si>
    <t>Cordão de apito</t>
  </si>
  <si>
    <t>Rádio transmissor</t>
  </si>
  <si>
    <t>Total uniformes e equipamentos</t>
  </si>
  <si>
    <t>COBERTURA DE INTERVALO DE REPOUSO/ ALIMENTAÇÃO</t>
  </si>
  <si>
    <t>a) Jornada de 44 horas semanais</t>
  </si>
  <si>
    <t xml:space="preserve">Salário Base </t>
  </si>
  <si>
    <t xml:space="preserve">Salário hora </t>
  </si>
  <si>
    <t>salário base / 220 horas</t>
  </si>
  <si>
    <t xml:space="preserve">Valor adicional hora extra </t>
  </si>
  <si>
    <t>60 % x salário base / 220 horas</t>
  </si>
  <si>
    <t xml:space="preserve">Reflexo DSR Hora extra </t>
  </si>
  <si>
    <t>1/6 do custo de
horas extras</t>
  </si>
  <si>
    <t xml:space="preserve">Adicional de risco s/ H Extra </t>
  </si>
  <si>
    <t>12% x vlr. Hora extra</t>
  </si>
  <si>
    <t xml:space="preserve">Reflexo DSR Adic. Risco </t>
  </si>
  <si>
    <t>12% x vlr. DSR</t>
  </si>
  <si>
    <t xml:space="preserve">Custo hora extra </t>
  </si>
  <si>
    <t xml:space="preserve">SOMA (vahr + refl. dsrhe + adicional risco s/he + reflexo dsr adicional risco) </t>
  </si>
  <si>
    <t xml:space="preserve">Custo / hora c/ ES </t>
  </si>
  <si>
    <t>Quantidade horas/mês</t>
  </si>
  <si>
    <t xml:space="preserve">CUSTO COBERTURA INTERVALO </t>
  </si>
  <si>
    <t>RESUMO – CUSTO PROPOSTO</t>
  </si>
  <si>
    <t xml:space="preserve">ITEM </t>
  </si>
  <si>
    <t>VALOR  (R$)</t>
  </si>
  <si>
    <t xml:space="preserve">SALÁRIO TOTAL MENSAL </t>
  </si>
  <si>
    <t xml:space="preserve">ENCARGOS SOCIAIS </t>
  </si>
  <si>
    <t xml:space="preserve">VALE TRANSPORTE </t>
  </si>
  <si>
    <t xml:space="preserve">CESTA BÁSICA </t>
  </si>
  <si>
    <t xml:space="preserve">ADICIONAL DE RISCO </t>
  </si>
  <si>
    <t xml:space="preserve">AUXÍLIO FUNERAL </t>
  </si>
  <si>
    <t xml:space="preserve">CURSO DE RECICLAGEM </t>
  </si>
  <si>
    <t xml:space="preserve">SEGURO DE VIDA </t>
  </si>
  <si>
    <t xml:space="preserve">UNIFORMES E EQUIPAMENTOS </t>
  </si>
  <si>
    <t xml:space="preserve">COBERTURA DO INTERVALO DE REPOUSO E ALIMENTAÇÃO </t>
  </si>
  <si>
    <t>CUSTO TOTAL MENSAL</t>
  </si>
  <si>
    <t xml:space="preserve">CUSTO TOTAL MENSAL COM BDI </t>
  </si>
  <si>
    <t>BDI (Benefício e Despesas Indiretas para serviços de vigilância/ segurança) = 21,14%</t>
  </si>
  <si>
    <t xml:space="preserve">Memória de cálculo do bdi foi adotado encontra-se no CADTERC-SP - Prestação de Serviço de vigilância/Segurança Patrimonial pg. 57 e seguintes. </t>
  </si>
  <si>
    <t xml:space="preserve">TABELA A SER PREENCHIDA PARA COMPOSIÇÃO DO BDI </t>
  </si>
  <si>
    <t>Custos Indiretos, Tributos e Lucro</t>
  </si>
  <si>
    <t>%</t>
  </si>
  <si>
    <t>Valor (R$)</t>
  </si>
  <si>
    <t xml:space="preserve">Custos Indiretos ( Despesas operacionais + despesas administrativas) </t>
  </si>
  <si>
    <t>Tributos</t>
  </si>
  <si>
    <t>B1. Tributos Federais (especificar)</t>
  </si>
  <si>
    <t>B.2 Tributos Estaduais (especificar)</t>
  </si>
  <si>
    <t>B.3 Tributos Municipais (especificar)</t>
  </si>
  <si>
    <t>B.4 Outros tributos (especificar)</t>
  </si>
  <si>
    <t>Lucro</t>
  </si>
  <si>
    <t>a. Total</t>
  </si>
  <si>
    <t>PLANILHAS DE CUSTO E FORMAÇÃO DE PREÇOS</t>
  </si>
  <si>
    <t>JORNADA 44 HORAS SEMANAIS</t>
  </si>
  <si>
    <t>GRUPO A - Obrigações Sociais</t>
  </si>
  <si>
    <t xml:space="preserve">A1 - </t>
  </si>
  <si>
    <t xml:space="preserve">Previdência Social </t>
  </si>
  <si>
    <t xml:space="preserve">A2 - </t>
  </si>
  <si>
    <t xml:space="preserve">F.G.T.S. </t>
  </si>
  <si>
    <t xml:space="preserve">A3 - </t>
  </si>
  <si>
    <t xml:space="preserve">Salário Educação </t>
  </si>
  <si>
    <t xml:space="preserve">A4 - </t>
  </si>
  <si>
    <t xml:space="preserve">SESI/SESC </t>
  </si>
  <si>
    <t xml:space="preserve">A5 - </t>
  </si>
  <si>
    <t>SENAI/SENAC</t>
  </si>
  <si>
    <t xml:space="preserve">A6 - </t>
  </si>
  <si>
    <t xml:space="preserve">INCRA </t>
  </si>
  <si>
    <t xml:space="preserve">A7 – </t>
  </si>
  <si>
    <t xml:space="preserve">Risco de Acidente de Trabalho </t>
  </si>
  <si>
    <t xml:space="preserve">A8 - </t>
  </si>
  <si>
    <t xml:space="preserve">SEBRAE </t>
  </si>
  <si>
    <t xml:space="preserve">Total do GRUPO A </t>
  </si>
  <si>
    <t>GRUPO B - Tempo não Trabalhado I</t>
  </si>
  <si>
    <t xml:space="preserve">B1 – </t>
  </si>
  <si>
    <t xml:space="preserve">Férias </t>
  </si>
  <si>
    <t>Total do GRUPO B</t>
  </si>
  <si>
    <t>GRUPO B' - Tempo não Trabalhado II</t>
  </si>
  <si>
    <t xml:space="preserve">B2 – </t>
  </si>
  <si>
    <t xml:space="preserve">Faltas Abonadas </t>
  </si>
  <si>
    <t>B3 -</t>
  </si>
  <si>
    <t xml:space="preserve"> Licença Paternidade </t>
  </si>
  <si>
    <t xml:space="preserve">B4 - </t>
  </si>
  <si>
    <t>Faltas Legais</t>
  </si>
  <si>
    <t xml:space="preserve">B5 - </t>
  </si>
  <si>
    <t xml:space="preserve">Acidente de Trabalho </t>
  </si>
  <si>
    <t>B6 -</t>
  </si>
  <si>
    <t xml:space="preserve"> Aviso Prévio Trabalhado</t>
  </si>
  <si>
    <t>Total do GRUPO B’</t>
  </si>
  <si>
    <t>GRUPO C - Gratificações</t>
  </si>
  <si>
    <t>C1 -</t>
  </si>
  <si>
    <t xml:space="preserve"> Adicional 1/3 Férias </t>
  </si>
  <si>
    <t>C2 -</t>
  </si>
  <si>
    <t xml:space="preserve"> 13º Salário </t>
  </si>
  <si>
    <t>Total do GRUPO C</t>
  </si>
  <si>
    <t>GRUPO D - Indenizações</t>
  </si>
  <si>
    <t xml:space="preserve">D1 - </t>
  </si>
  <si>
    <t xml:space="preserve">Aviso Prévio indenizado + 13º, Férias e 1/3 constitucional </t>
  </si>
  <si>
    <t xml:space="preserve">D2 - </t>
  </si>
  <si>
    <t xml:space="preserve">FGTS sobre Aviso Prévio + 13º Indenizado </t>
  </si>
  <si>
    <t xml:space="preserve">D3 – </t>
  </si>
  <si>
    <t xml:space="preserve">Indenização compensatória por demissão s/ justa causa </t>
  </si>
  <si>
    <t xml:space="preserve">Total do GRUPO D </t>
  </si>
  <si>
    <t>GRUPO E - Licença Maternidade</t>
  </si>
  <si>
    <t xml:space="preserve">E1 - </t>
  </si>
  <si>
    <t xml:space="preserve">aprovisionam. Férias s/ licença maternidade </t>
  </si>
  <si>
    <t xml:space="preserve">E2 - </t>
  </si>
  <si>
    <t xml:space="preserve">aprovisionam. 1/3 const. Férias s/ licença maternidade </t>
  </si>
  <si>
    <t xml:space="preserve">E3 - </t>
  </si>
  <si>
    <t xml:space="preserve">Incidência Grupo A s/ Grupo licença maternidade </t>
  </si>
  <si>
    <t xml:space="preserve">Total do GRUPO E </t>
  </si>
  <si>
    <t>GRUPO F – Incidência do Grupo A</t>
  </si>
  <si>
    <t xml:space="preserve">Incidência Grupo A x (Grupos B + B' + C) </t>
  </si>
  <si>
    <t xml:space="preserve">Total do GRUPO F </t>
  </si>
  <si>
    <t xml:space="preserve">TOTAL DOS ENCARGOS SOCIAIS </t>
  </si>
  <si>
    <t>ANEXO XIII/A - PLANILHA DE CUSTOS E FORMAÇÃO DE PREÇOS DE MÃO DE OBRA PARA EXECUÇÃO DE SERVIÇOS CONTÍNUOS –                                                          Responsável Técnico - Engenheiro Eletricista                                                                            DPF/FIG/PR</t>
  </si>
  <si>
    <t>PLANILHA DA ADMINISTRAÇÃO</t>
  </si>
  <si>
    <t>PLANILHA DE CUSTOS E FORMAÇÃO DE PREÇOS - (Redação dada pela Instrução Normativa nº 05, de 25 de maio de 2017, com modificações pertinentes ao serviço a ser contratado).</t>
  </si>
  <si>
    <t>Processo nº 08389.005972/2020-47</t>
  </si>
  <si>
    <t xml:space="preserve">Pregão Eletrônico nº  </t>
  </si>
  <si>
    <t>Dia __/___/2021 às ___:___ horas</t>
  </si>
  <si>
    <t>I - Discriminação dos Serviços (dados referentes à contratação)</t>
  </si>
  <si>
    <t xml:space="preserve">Data de apresentação da proposta (dia/mês/ano) </t>
  </si>
  <si>
    <t xml:space="preserve">Município/UF </t>
  </si>
  <si>
    <t>Foz do Iguaçu/PR</t>
  </si>
  <si>
    <t>Ano Acordo, Convenção ou Sentença Normativa em Dissídio Coletivo</t>
  </si>
  <si>
    <t>SINAPI (Mensalista) - cód. 40.939  - Desonerada</t>
  </si>
  <si>
    <r>
      <t>N</t>
    </r>
    <r>
      <rPr>
        <strike/>
        <sz val="12"/>
        <color indexed="8"/>
        <rFont val="Calibri"/>
        <family val="2"/>
      </rPr>
      <t>º</t>
    </r>
    <r>
      <rPr>
        <sz val="12"/>
        <color indexed="8"/>
        <rFont val="Calibri"/>
        <family val="2"/>
      </rPr>
      <t xml:space="preserve"> de meses de execução contratual</t>
    </r>
  </si>
  <si>
    <t>II - Identificação do Serviço</t>
  </si>
  <si>
    <t>Tipo de Serviço</t>
  </si>
  <si>
    <t>Responsável Técnico - Engenheiro Eletricista</t>
  </si>
  <si>
    <t>Mão-de-obra</t>
  </si>
  <si>
    <r>
      <t>Mão-de-obra vinculada à execução contratual</t>
    </r>
    <r>
      <rPr>
        <sz val="12"/>
        <color indexed="8"/>
        <rFont val="Calibri"/>
        <family val="2"/>
      </rPr>
      <t xml:space="preserve"> </t>
    </r>
  </si>
  <si>
    <t>Dados complementares para composição dos custos referente à mão-de-obra</t>
  </si>
  <si>
    <t>Tipo de serviço (mesmo serviço com características distintas)</t>
  </si>
  <si>
    <t>Continuado</t>
  </si>
  <si>
    <t>Classificação Brasileira de Ocupações (CBO)</t>
  </si>
  <si>
    <t>2143-05</t>
  </si>
  <si>
    <t>Salário Normativo da Categoria Profissional (jornada de 40 horas por semana)</t>
  </si>
  <si>
    <t>SINAPI 40939 MENOS A PORCENTAGEM ENCARGOS SOCIAIS SINAPI 48,46%</t>
  </si>
  <si>
    <t>Categoria profissional (vinculada à execução contratual)</t>
  </si>
  <si>
    <t>ENGENHEIRO ELETRICISTA</t>
  </si>
  <si>
    <t>Data base da categoria (dia/mês/ano)</t>
  </si>
  <si>
    <t>SINAPI 07/2021 - Desonerada</t>
  </si>
  <si>
    <t>Módulo 1 - Composição da Remuneração</t>
  </si>
  <si>
    <t>Composição da Remuneração</t>
  </si>
  <si>
    <t>Salário Base (jornada de 80h/mês - 10 dias de efetivo trabalho por mês)</t>
  </si>
  <si>
    <t>Adicional de periculosidade</t>
  </si>
  <si>
    <t xml:space="preserve">Adicional de insalubridade </t>
  </si>
  <si>
    <t>Adicional noturno</t>
  </si>
  <si>
    <t>Adicional de Hora Noturna Reduzida</t>
  </si>
  <si>
    <t>Adicional de Hora Extra no Feriado Trabalhado</t>
  </si>
  <si>
    <t>J</t>
  </si>
  <si>
    <t>Total da Remuneração</t>
  </si>
  <si>
    <t>Módulo 2 - Encargos e Benefícios Anuais, Mensais e Diários</t>
  </si>
  <si>
    <t>2.1</t>
  </si>
  <si>
    <t>Submódulo 2.1 - 13º (décimo terceiro) Salário, Férias e Adicional de Férias</t>
  </si>
  <si>
    <t xml:space="preserve">13 º Salário </t>
  </si>
  <si>
    <t>Conta Vinculada</t>
  </si>
  <si>
    <t>Férias e Adicional de Férias</t>
  </si>
  <si>
    <t>B1</t>
  </si>
  <si>
    <t>Férias (Substituto na cobertura de Férias)</t>
  </si>
  <si>
    <t>B2</t>
  </si>
  <si>
    <t>Adicional de Férias</t>
  </si>
  <si>
    <t>Subtotal</t>
  </si>
  <si>
    <t>Incidência do Submódulo 2.2 sobre 13º Salário</t>
  </si>
  <si>
    <t>Total</t>
  </si>
  <si>
    <t>2.2</t>
  </si>
  <si>
    <t>GPS, FGTS e outras contribuições</t>
  </si>
  <si>
    <t>INSS</t>
  </si>
  <si>
    <t>Salário Educação</t>
  </si>
  <si>
    <t>SAT - Seguro acidente do trabalho - SAT/RAT X FAP</t>
  </si>
  <si>
    <t>SESI ou SESC</t>
  </si>
  <si>
    <t>SENAI ou SENAC</t>
  </si>
  <si>
    <t>SEBRAE</t>
  </si>
  <si>
    <t>G</t>
  </si>
  <si>
    <t>INCRA</t>
  </si>
  <si>
    <t>H</t>
  </si>
  <si>
    <t>FGTS</t>
  </si>
  <si>
    <t xml:space="preserve"> TOTAL</t>
  </si>
  <si>
    <t>2.3</t>
  </si>
  <si>
    <t>Benefícios Mensais e Diários</t>
  </si>
  <si>
    <t>Transporte (  - desc.6% s/sal.) - 4 dias trabalhados/mês</t>
  </si>
  <si>
    <t>a = valor da passagem do transp. coletivo no município da prest. do serviço</t>
  </si>
  <si>
    <t>b = quantidade de passagens por dia por empregado</t>
  </si>
  <si>
    <t xml:space="preserve"> Auxílio-Refeição/Alimentação</t>
  </si>
  <si>
    <t>Assistência Médica e Familiar</t>
  </si>
  <si>
    <t>Seguro de vida</t>
  </si>
  <si>
    <t>SINAPI 40864</t>
  </si>
  <si>
    <t>Abono Natalino</t>
  </si>
  <si>
    <t>a. Total de Benefícios mensais e diários</t>
  </si>
  <si>
    <t>Quadro-Resumo do Módulo 2 - Encargos e Benefícios anuais, mensais e diários</t>
  </si>
  <si>
    <t xml:space="preserve"> 13º (décimo terceiro) Salário, Férias e Adicional de Férias</t>
  </si>
  <si>
    <t>Módulo 3 - Provisão para Rescisão</t>
  </si>
  <si>
    <t>Aviso prévio indenizado</t>
  </si>
  <si>
    <t>Incidência do FGTS sobre aviso prévio indenizado</t>
  </si>
  <si>
    <t>Multa do FGTS do aviso prévio indenizado (5,55% STF - fls 187/199 volume IV)</t>
  </si>
  <si>
    <t xml:space="preserve">Aviso prévio trabalhado  </t>
  </si>
  <si>
    <t>Incidência do submódulo 2.2 sobre Aviso Prévio Trabalhado</t>
  </si>
  <si>
    <t>Multa do FGTS e contribuição social s/ aviso prévio trabalhado (33,71% )</t>
  </si>
  <si>
    <t>Módulo 4 - Custo de Reposição do Profissional Ausente</t>
  </si>
  <si>
    <t>4.1</t>
  </si>
  <si>
    <t>Substituto nas Ausências Legais</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</si>
  <si>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</si>
  <si>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</si>
  <si>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</si>
  <si>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</si>
  <si>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</si>
  <si>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Outras ausências (especificar)</t>
  </si>
  <si>
    <t>Incidência do Submódulo 2.2 - Encargos</t>
  </si>
  <si>
    <t>4.2</t>
  </si>
  <si>
    <t>Intrajornada</t>
  </si>
  <si>
    <t>Intervalo para repouso ou alimentação</t>
  </si>
  <si>
    <t>Não se aplica</t>
  </si>
  <si>
    <t>Quadro-Resumo do Módulo 4 - Custo de Reposição do Profissional Ausente</t>
  </si>
  <si>
    <t>Ausências Legais</t>
  </si>
  <si>
    <t>Módulo 5 - Insumos Diversos</t>
  </si>
  <si>
    <t>Insumos Diversos (valores mensair por empregado)</t>
  </si>
  <si>
    <t>Uniformes</t>
  </si>
  <si>
    <t>Materiais</t>
  </si>
  <si>
    <t>Ferramental</t>
  </si>
  <si>
    <t>EPIs</t>
  </si>
  <si>
    <t>Módulo 6 - Custos Indiretos, Tributos e Lucro</t>
  </si>
  <si>
    <t>BDI</t>
  </si>
  <si>
    <t>BDI conforme cálculo no anexo ?</t>
  </si>
  <si>
    <t>2. QUADRO-RESUMO DO CUSTO POR EMPREGADO</t>
  </si>
  <si>
    <t>Mão-de-obra vinculada à execução contratual (valor por empregado)</t>
  </si>
  <si>
    <t>Módulo 1 – Composição da Remuneração</t>
  </si>
  <si>
    <t>Subtotal (A + B +C+ D+E)</t>
  </si>
  <si>
    <t xml:space="preserve">Módulo 6 – Custos indiretos, tributos e lucro </t>
  </si>
  <si>
    <t>VALOR TOTAL POR EMPREGADO</t>
  </si>
  <si>
    <t>3. QUADRO DEMONSTRATIVO DO VALOR GLOBAL DA PROPOSTA</t>
  </si>
  <si>
    <t>Tipo de Serviço (A)</t>
  </si>
  <si>
    <t>Valor Proposto por Empregado (B)</t>
  </si>
  <si>
    <t>Qtde. de Postos (E)</t>
  </si>
  <si>
    <t>Valor Total do Serviço (F) = (DxE)</t>
  </si>
  <si>
    <t>Engenheiro Eletricista               CBO 2143-05</t>
  </si>
  <si>
    <t>4. QUADRO DEMONSTRATIVO DO VALOR GLOBAL DA PROPOSTA</t>
  </si>
  <si>
    <t>DESCRIÇÃO</t>
  </si>
  <si>
    <t>VALOR (R$)</t>
  </si>
  <si>
    <t>Valor proposto por unidade de medida *</t>
  </si>
  <si>
    <t>Valor mensal do serviço</t>
  </si>
  <si>
    <t>Valor global da proposta
(Valor mensal do serviço multiplicado por 12 (doze), número de meses do
contrato).</t>
  </si>
  <si>
    <t>NOTAS</t>
  </si>
  <si>
    <t xml:space="preserve"> 1/12meses = 0,0833 = 8,33%; Cotação de  8,33% sobre o valor do Módulo 1 - Composição da remuneração, conforme Anexo XII da IN 5/17</t>
  </si>
  <si>
    <t>B (B1 e B2)</t>
  </si>
  <si>
    <t>Cotação de Férias (B1) e Adicional de Férias (B2) do profissional titular, 
conforme item 14 do ANEXO XII da IN 5/17. 
Estamos tratando aqui das férias e 1/3 adicional de férias do empregado titular. Não confundir com a provisão do empregado substituto na cobertura de férias. Como a alíquota de 12,1% é obtida pela soma das férias de 9,09% (1/11 =0,090 = 9,09%)  e do adicional de férias de 3,025% ((1/3)/11 = 0,030 = 3,03%), sendo que o valor de férias ocorre somente no primeiro ano de contrato, assim, em caso de prorrogação contratual este quesito será reduzido a alíquota de 3,025%.</t>
  </si>
  <si>
    <t>Submódulo 2.1 - GPS, FGTS e outras contribuições</t>
  </si>
  <si>
    <t>INSS = 20%. Fundamentação: art. 22, inciso I da Lei nº 8.212/91.</t>
  </si>
  <si>
    <t>Salário Educação = 2,5%. Fundamentação: art. 3º, inciso I, do Decreto nº 87.043/82.</t>
  </si>
  <si>
    <t>SAT (RAT x FAP)= 1%, 2% ou 3% x FAP. Fundamentação: art. 22, inciso II, alíneas ‘b’ e ‘c’, da Lei nº 8.212/91. A definição de risco leve, médio ou grave, ficou a critério do Anexo V do Decreto nº 3048/99(link is external) que determina o grau de risco do estabelecimento de acordo com sua atividade (pelo CNAE(link is external)) preponderante (com maior número de empregados). CNAE 78.20-5-00(link is external) - Locação de mão-de-obra temporária = 3%</t>
  </si>
  <si>
    <t>SESC = 1,5%. Fundamentação: art. 30 da Lei nº 8.036/90 e art. 1º da Lei nº 8.154/90.</t>
  </si>
  <si>
    <t xml:space="preserve">SENAC = 1%. Fundamentação: Decreto-Lei nº 2.318/86 </t>
  </si>
  <si>
    <t>SEBRAE = 0,6%. Fundamentação: Lei nº 8.029/90, alterada pela Lei nº 8.154/90.</t>
  </si>
  <si>
    <t>INCRA = 0,2%. Fundamentação: art. 1º, inciso I, do Decreto-Lei nº 1.146/70.</t>
  </si>
  <si>
    <t>FGTS = 8%. Fundamentação: art. 15 da Lei nº 8.036/90 e art. 7º, inciso III, da Constituição Federal de 1988.</t>
  </si>
  <si>
    <t>Aviso prévio indenizado: Custa 30 (trinta) dias de trabalho. Ele é calculado considerando a probabilidade de acontecer mediante base estatística, normalmente pesquisando-se a RAIS para o serviço, entretanto essa estatística é oriunda de estudo do STF (fls. 187/199 – volume IV), que aponta 5,55% de empregados demitidos não trabalham durante o aviso prévio, citado no Acórdão TCU nº 1904/2007 Plenário(link is external). Fundamentação: art. 7º, inciso XXI, da Constituição Federal e art. 487 da CLT e Acórdão TCU nº 1904/2007 Plenário.
1 salário integral x (1 mês não trabalhado / 12 meses) x 5,55% estatística = 0,46%
Onde: 5,55% = percentual de empregados demitidos que não trabalham durante o aviso prévio, de acordo com estudo do STF (fls. 187/199 - volume IV)</t>
  </si>
  <si>
    <t>Incidência do FGTS sobre aviso prévio indenizado: Não existe contribuição previdenciária sobre verbas não salariais (indenizatórias). Portanto, tratando-se de aviso prévio indenizado, só restou a incidência do FGTS.
8% FGTS x 0,46% = 0,04%</t>
  </si>
  <si>
    <t>Acórdão 1904/07 TCU Plenário e Acórdão de Relação 522/2019 - TCU Plenário:
O item ‘Aviso-Prévio Indenizado’ (inciso XXI do art. 7º da Constituição Federal e art. 487 da CLT),  o empregado não trabalha por mais 30 dias e é instantaneamente desvinculado do empregador. Assim, o funcionário tem direito a receber uma indenização e a contratada tem de arcar com esse ônus. 
(Remuneração + 13º salário + Férias + Adicional de férias) x 50% multa x 8% Fgts x 0,9 =
(1 Remuneração + 0,0833 13º Salário + 0,0833 Férias + 0,0278 Adic.Férias) x 0,4 Multa x 0,08 FGTS x0,0555 = 1,94%
1,94% x 50% de ponderação = 0,11%
5,55% = percentual de empregados demitidos que não trabalham durante o aviso prévio, de acordo com estudo do STF (fls. 187/199 - volume IV)</t>
  </si>
  <si>
    <t>Aviso prévio trabalhado: Custa 7 (sete) dias de trabalho. O empregado recebe o salário integral e tem direito a 7 (sete) dias de licença para procurar emprego.  O que se provisiona aqui não é o valor dos 30 (trinta) dias do aviso prévio porque este já está dentro da remuneração normal contida na planilha, mas o valor do custo dos 7 (sete) dias que deverá ser coberto por outro empregado. Base de cálculo: Módulo 1 + Módulo 2 + 13º + Adicional de Férias. Fundamentação: art. 7º, inciso XXI, da Constituição Federal e parágrafo único do art. 488 da CLT.
Índice: [ (1 remuneração integral / 30 dias) x 7 dias] / 12 meses = 1,94%</t>
  </si>
  <si>
    <t>Total dos encargos do submódulo 2.2 multiplicado pelo custo de referência do Aviso Prévio Trabalhado composto por: Módulo 1 + Módulo 2 + 13º + Adicional de Férias.</t>
  </si>
  <si>
    <t>Corresponde ao valor da multa do FGTS indenizado (40%) + contribuição social s/FGTS (10%), que incide sobre a alíquota do FGTS (8%) aplicado sobre salário, férias e 13º salário.
O Anexo II da IN SEGES 5/2017 diz que deve ser retido 5% pra fins de multa do FGTS (trabalhado+indenizado) para a conta vinculada. Não se sabe a fórmula usada. 
Como a multa do FGTS voltou para 40% (foi retirado os 10% em janeiro/2020 que somava 50%) então, o COMPRASNET divulgou nota de que esse índice passou para 4%, mas novamente não divulgou a memória de cálculo (fórmula) e nem alteraram a IN ainda que manda reter 5%: https://www.comprasgovernamentais.gov.br/index.php/noticias/1238-extincao-contribuicao-social-sobre-o-fgts
Pois bem, o que se sabia era o seguinte, que segundo a pesquisa RAIS, o empregado permanece mais ou menos 3 anos no emprego, dependendo do serviço pesquisado. Então, ao longo de 60 meses (prazo máximo que o contrato pode ser prorrogado) metade dos empregados já receberam aviso-prévio indenizado, daí fazemos a provisão com essa ponderação de 50% como ensinado na planilha do Comprasnet. No manual do Comprasnet diz-se que 10% (dez porcento) dos empregados pedem demissão, portanto eles não tem direito à multa nem ao saque do FGTS e daí a fórmula da provisão deve recair sobre os 90% (0,9) que recebem.
(Remuneração + 13º salário + Férias + Adicional de férias) x 50% multa x 8% Fgts x 0,9 =
(1 Remuneração + 0,0833 13º Salário + 0,0833 Férias + 0,0278 Adic.Férias) x 0,4 Multa x 0,08 FGTS x0,9 = 3,44%
3,44% x 50% de ponderação = 1,72%</t>
  </si>
  <si>
    <t>4.1 - Substituto nas Ausências Legais</t>
  </si>
  <si>
    <t>1 salário x (1/12) = 0,0833 = 8,33%.  Todavia, observe que apenas no primeiro ano do contrato o empregado tem que trabalhar 12 meses pra gozar férias. 
Incidência de alíquota de 13,3% (treze vírgula três por cento) como encargo de férias, quando, em princípio, o correto seria 11,11% (onze vírgula onze por cento), correspondente a 8,33% (oito vírgula trinta e três por cento) mais 2,78% (dois vírgula setenta e oito por cento), considerando o afastamento de trinta dias a cada período de doze meses mais o abono de férias de um terço da remuneração (achado II.16);</t>
  </si>
  <si>
    <t>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t>
  </si>
  <si>
    <t xml:space="preserve">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</si>
  <si>
    <t xml:space="preserve">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t>
  </si>
  <si>
    <t xml:space="preserve">Afastamento de 120 dias sem prejuízo da remuneração. Criada pelo art. 7º, inciso XVIII, da CF. Regulado pela Lei n. 8.213/1991, art. 72. O salário é custeado pelo Instituto Nacional de Seguridade Social‐INSS. Cabe à empresa a Contribuição Patronal, o FGTS e as provisões relativas a 13º Salário. A Lei n. 11.770/2008 preconiza a prorrogação por 60 dias. Nesse caso, a empresa paga o salário‐maternidade e compensa no pagamento do Imposto de Renda, não sendo necessário o desembolso pelo órgão. (Estudo CNJ – Resolução 098/2009).
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6 meses, a provisão para este item corresponde a:  
Cálculo: (0,0144 x 0,1 x 0,4509 x 6/12) = 0,03%.  </t>
  </si>
  <si>
    <t xml:space="preserve">Aplica‐se o percentual (%) do submódulo 2.2 – Encargos previdenciários e FGTS sobre o valor encontrado para o Custo de Reposição do Profissional Ausente.
</t>
  </si>
  <si>
    <t>ANEXO XIII/B - PLANILHA DE CUSTOS E FORMAÇÃO DE PREÇOS DE MÃO DE OBRA PARA EXECUÇÃO DE SERVIÇOS CONTÍNUOS –                                                          Corresponsável Técnico - Engenheiro Civil                                                                           DPF/FIG/PR</t>
  </si>
  <si>
    <t>SINAPI (Mensalista) - cód. 40.813  - Desonerada</t>
  </si>
  <si>
    <t>Corresponsável Técnico - Engenheiro Civil</t>
  </si>
  <si>
    <t>2142-05</t>
  </si>
  <si>
    <t>SINAPI 40813 MENOS A PORCENTAGEM ENCARGOS SOCIAIS SINAPI 48,46%</t>
  </si>
  <si>
    <t>ENGENHEIRO CIVIL</t>
  </si>
  <si>
    <t>Salário Base (jornada de 40h/mês - 5 dias de efetivo trabalho por mês)</t>
  </si>
  <si>
    <t>Multa do FGTS do aviso prévio indenizado</t>
  </si>
  <si>
    <t>Multa do FGTS e contribuição social s/ aviso prévio trabalhado</t>
  </si>
  <si>
    <t>Engenheiro Civil                 CBO 2142-05</t>
  </si>
  <si>
    <t>ANEXO XIII/C - PLANILHA DE CUSTOS E FORMAÇÃO DE PREÇOS DE MÃO DE OBRA PARA EXECUÇÃO DE SERVIÇOS CONTÍNUOS -                            Encarregado - Eletrotécnico                                                                                             DPF/FIG/PR</t>
  </si>
  <si>
    <t>Ia - Discriminação dos Serviços (dados referentes à contratação)</t>
  </si>
  <si>
    <t>SINAPI (Mensalista) - cód. 40.922  - Desonerada</t>
  </si>
  <si>
    <t>CBO - 3131-15</t>
  </si>
  <si>
    <t>12 meses</t>
  </si>
  <si>
    <t>IIa - Identificação do Serviço</t>
  </si>
  <si>
    <t>Técnico em Eletrotécnica</t>
  </si>
  <si>
    <t xml:space="preserve">Encarregado de Manutenção Predial </t>
  </si>
  <si>
    <t>Salário Normativo da Categoria Profissional (jornada de 44 horas por semana)</t>
  </si>
  <si>
    <t>SINAPI 40922 MENOS A PORCENTAGEM ENCARGOS SOCIAIS SINAPI 48,46%</t>
  </si>
  <si>
    <t>TÉCNICO EM ELETROTÉCNICA</t>
  </si>
  <si>
    <t>a. Composição da Remuneração</t>
  </si>
  <si>
    <t>Salário Base (jornada de 44 horas por semana, de segunda-feira à sexta-feira)</t>
  </si>
  <si>
    <t>Transporte (  - desc.6% s/sal.)</t>
  </si>
  <si>
    <t xml:space="preserve"> Auxílio Refeição/Alimentação</t>
  </si>
  <si>
    <t>SINAPI 40862 - INCLUSO CAFÉ DA MANHÃ</t>
  </si>
  <si>
    <t>Auxílio Alimentação - Café da Manhã</t>
  </si>
  <si>
    <t>a = valor do vale café da manhã</t>
  </si>
  <si>
    <t>INCLUSO NO AUXÍLIO ALIMENTAÇÃO</t>
  </si>
  <si>
    <t>b = dias trabalhados</t>
  </si>
  <si>
    <t>CCT: (553,43*50%)/12 meses</t>
  </si>
  <si>
    <t>Mão-de-obra vinculada à execução contratual</t>
  </si>
  <si>
    <t>Técnico em Eletrotécnica Encarregado CBO 3131</t>
  </si>
  <si>
    <t>ANEXO XIII/D - PLANILHA DE CUSTOS E FORMAÇÃO DE PREÇOS DE MÃO DE OBRA PARA EXECUÇÃO DE SERVIÇOS CONTÍNUOS -                                 Oficial Eletricista                                                                                                                              DPF/FIG/PR</t>
  </si>
  <si>
    <t>SINAPI (Mensalista) - cód. 40.918 - Desonerada</t>
  </si>
  <si>
    <t>Oficial - Eletricista</t>
  </si>
  <si>
    <t>7156-10</t>
  </si>
  <si>
    <t>SINAPI 40918 MENOS A PORCENTAGEM ENCARGOS SOCIAIS SINAPI 48,46%</t>
  </si>
  <si>
    <t>OFICIAL ELETRICISTA</t>
  </si>
  <si>
    <t>Oficial Eletricista CBO 7156-10</t>
  </si>
  <si>
    <t>ANEXO XIII/E - PLANILHA DE CUSTOS E FORMAÇÃO DE PREÇOS DE MÃO DE OBRA PARA EXECUÇÃO DE SERVIÇOS CONTÍNUOS -                                                 Oficial - Auxiliar de Manutenção                                                                                               DPF/FIG/PR</t>
  </si>
  <si>
    <t xml:space="preserve">SINAPI (Mensalista) - cód. 41.065 - Desonerada
</t>
  </si>
  <si>
    <t>Auxiliar de Manutenção Predial</t>
  </si>
  <si>
    <t>7152-10</t>
  </si>
  <si>
    <t>SINAPI 41.065 MENOS A PORCENTAGEM ENCARGOS SOCIAIS SINAPI 48,46%</t>
  </si>
  <si>
    <t>OFICIAL PEDREIRO</t>
  </si>
  <si>
    <t xml:space="preserve"> Oficial - Auxiliar de Manutenção  CBO 7241-10</t>
  </si>
  <si>
    <t>ANEXO XIII/G - PLANILHA DE CUSTOS E FORMAÇÃO DE PREÇOS DE MÃO DE OBRA PARA EXECUÇÃO DE SERVIÇOS CONTÍNUOS - 
Estagiário de Engenharia DPF/FIG/PR</t>
  </si>
  <si>
    <t>INSTRUÇÃO NORMATIVA Nº 213, DE 17 DE DEZEMBRO DE 2019</t>
  </si>
  <si>
    <t>Estagiário de Engenharia</t>
  </si>
  <si>
    <t>Salário Normativo da Categoria Profissional (jornada de 30 horas por semana)</t>
  </si>
  <si>
    <t xml:space="preserve">ESTAGIÁRIO </t>
  </si>
  <si>
    <t>Salário Base (jornada de 30 horas por semana, de segunda-feira à sexta-feira)</t>
  </si>
  <si>
    <t xml:space="preserve">Transporte </t>
  </si>
  <si>
    <t>ANEXO XIII/H - PLANILHA DE COMPOSIÇÃO DE BDI - MÃO DE OBRA PERMANENTE</t>
  </si>
  <si>
    <r>
      <t xml:space="preserve">Proponente: DELEGACIA DE POLÍCIA FEDERAL EM FOZ DO IGUAÇU/PR
</t>
    </r>
    <r>
      <rPr>
        <b/>
        <sz val="11"/>
        <color theme="1"/>
        <rFont val="Calibri"/>
        <family val="2"/>
        <scheme val="minor"/>
      </rPr>
      <t>DELEGACIA DE POLÍCIA FEDERAL DO PARANÁ</t>
    </r>
  </si>
  <si>
    <r>
      <t xml:space="preserve">Tipo de Obra: MANUTENÇÃO PREDIAL
</t>
    </r>
    <r>
      <rPr>
        <b/>
        <sz val="11"/>
        <color theme="1"/>
        <rFont val="Calibri"/>
        <family val="2"/>
        <scheme val="minor"/>
      </rPr>
      <t>REFORMA PREDIAL</t>
    </r>
  </si>
  <si>
    <r>
      <t xml:space="preserve">Desonerado: NÃO
</t>
    </r>
    <r>
      <rPr>
        <b/>
        <sz val="11"/>
        <color theme="1"/>
        <rFont val="Calibri"/>
        <family val="2"/>
        <scheme val="minor"/>
      </rPr>
      <t>NÃO</t>
    </r>
  </si>
  <si>
    <t>Empreendimento: MANUTENÇÃO PREDIAL DA DELEGACIA DE POLÍCIA FEDERAL EM FOZ DO IGUAÇU/PR</t>
  </si>
  <si>
    <t>Município Aplicável: FOZ DO IGUAÇU/PR</t>
  </si>
  <si>
    <t>Composição do BDI sugerida</t>
  </si>
  <si>
    <t>Intervalos admissíveis sem justificativa</t>
  </si>
  <si>
    <t>Composição de BDI Adotada</t>
  </si>
  <si>
    <t>BDI Proposto</t>
  </si>
  <si>
    <t>1º Quartil</t>
  </si>
  <si>
    <t>Médio</t>
  </si>
  <si>
    <t>3º Quartil</t>
  </si>
  <si>
    <t>Garantia + Seguro (G+S)</t>
  </si>
  <si>
    <t>BDI=((1+AC+R+GS)x(1+Df)x(1+L))/(1-I)</t>
  </si>
  <si>
    <t>Risco (R)</t>
  </si>
  <si>
    <t>Despesas financeiras (Df)</t>
  </si>
  <si>
    <t>Limites = 20,34% a 25,00%</t>
  </si>
  <si>
    <t>Administração Central (Ac)</t>
  </si>
  <si>
    <t>Observações:</t>
  </si>
  <si>
    <t>Lucro (L)</t>
  </si>
  <si>
    <t>i) Composição do BDI, intervalos admissíveis e fórmula de cálculo nos termos do Acórdão 2622/2013 do TCU. Foi considerado, por similaridade, o item construção de edifícios.</t>
  </si>
  <si>
    <t>Impostos( I)</t>
  </si>
  <si>
    <t>Não aplicável</t>
  </si>
  <si>
    <t>Impostos (I)</t>
  </si>
  <si>
    <t>6.1</t>
  </si>
  <si>
    <t>PIS</t>
  </si>
  <si>
    <t>6.2</t>
  </si>
  <si>
    <t>COFINS</t>
  </si>
  <si>
    <t>6.3</t>
  </si>
  <si>
    <t>ISS</t>
  </si>
  <si>
    <t>ii) Tributos adotados = PIS+COFINS+ISS</t>
  </si>
  <si>
    <t>6.4</t>
  </si>
  <si>
    <t>CPRB - Lei 12.546/11</t>
  </si>
  <si>
    <t xml:space="preserve">Declaro par os devidos fins que o regime de Contribuição Previdenciária sobre a Receita Bruta adotado para elaboração do orçamento foi COM Desoneração. </t>
  </si>
  <si>
    <t>A empresa licitante deverá apresentar o BDI de acordo com seu regime de tributação e classificação.</t>
  </si>
  <si>
    <t>ANEXO XIII/I - PLANILHA E CUSTOS DE FORMAÇÃO DE PREÇOS DE MÃO DE OBRA PARA EXECUÇÃO DE SERVIÇOS EVENTUAIS</t>
  </si>
  <si>
    <t>Obra</t>
  </si>
  <si>
    <t>Bancos</t>
  </si>
  <si>
    <t>B.D.I.</t>
  </si>
  <si>
    <t>Encargos Sociais</t>
  </si>
  <si>
    <t>TR Manutenção Predial - Equipe Eventual</t>
  </si>
  <si>
    <t>SINAPI - 07/2021 - Paraná</t>
  </si>
  <si>
    <t>Desonerado: embutido nos preços unitário dos insumos de mão de obra, de acordo com as bases.</t>
  </si>
  <si>
    <t>Orçamento Sintética</t>
  </si>
  <si>
    <t>Código</t>
  </si>
  <si>
    <t>Banco</t>
  </si>
  <si>
    <t>Und</t>
  </si>
  <si>
    <t>Quant.</t>
  </si>
  <si>
    <t>Valor Unit</t>
  </si>
  <si>
    <t>Valor Unit com BDI</t>
  </si>
  <si>
    <t>Total com BDI</t>
  </si>
  <si>
    <t>Peso (%)</t>
  </si>
  <si>
    <t xml:space="preserve"> 1 </t>
  </si>
  <si>
    <t xml:space="preserve"> 88309 </t>
  </si>
  <si>
    <t>SINAPI</t>
  </si>
  <si>
    <t>PEDREIRO COM ENCARGOS COMPLEMENTARES</t>
  </si>
  <si>
    <t xml:space="preserve"> 2 </t>
  </si>
  <si>
    <t xml:space="preserve"> 88269 </t>
  </si>
  <si>
    <t>GESSEIRO COM ENCARGOS COMPLEMENTARES</t>
  </si>
  <si>
    <t xml:space="preserve"> 3 </t>
  </si>
  <si>
    <t xml:space="preserve"> 88325 </t>
  </si>
  <si>
    <t>VIDRACEIRO COM ENCARGOS COMPLEMENTARES</t>
  </si>
  <si>
    <t xml:space="preserve"> 4 </t>
  </si>
  <si>
    <t xml:space="preserve"> 88310 </t>
  </si>
  <si>
    <t>PINTOR COM ENCARGOS COMPLEMENTARES</t>
  </si>
  <si>
    <t xml:space="preserve"> 5 </t>
  </si>
  <si>
    <t xml:space="preserve"> 88267 </t>
  </si>
  <si>
    <t>ENCANADOR OU BOMBEIRO HIDRÁULICO COM ENCARGOS COMPLEMENTARES</t>
  </si>
  <si>
    <t xml:space="preserve"> 6 </t>
  </si>
  <si>
    <t xml:space="preserve"> 88273 </t>
  </si>
  <si>
    <t>MARCENEIRO COM ENCARGOS COMPLEMENTARES</t>
  </si>
  <si>
    <t xml:space="preserve"> 7 </t>
  </si>
  <si>
    <t xml:space="preserve"> 88317 </t>
  </si>
  <si>
    <t>SOLDADOR COM ENCARGOS COMPLEMENTARES</t>
  </si>
  <si>
    <t xml:space="preserve"> 8 </t>
  </si>
  <si>
    <t xml:space="preserve"> 88315 </t>
  </si>
  <si>
    <t>SERRALHEIRO COM ENCARGOS COMPLEMENTARES</t>
  </si>
  <si>
    <t xml:space="preserve"> 9 </t>
  </si>
  <si>
    <t xml:space="preserve"> 88264 </t>
  </si>
  <si>
    <t>ELETRICISTA COM ENCARGOS COMPLEMENTARES</t>
  </si>
  <si>
    <t xml:space="preserve"> 10 </t>
  </si>
  <si>
    <t xml:space="preserve"> 90775 </t>
  </si>
  <si>
    <t>DESENHISTA PROJETISTA COM ENCARGOS COMPLEMENTARES</t>
  </si>
  <si>
    <t xml:space="preserve"> 11 </t>
  </si>
  <si>
    <t xml:space="preserve"> 90768 </t>
  </si>
  <si>
    <t>ARQUITETO DE OBRA JUNIOR COM ENCARGOS COMPLEMENTARES</t>
  </si>
  <si>
    <t>Total sem BDI</t>
  </si>
  <si>
    <t>Total do BDI</t>
  </si>
  <si>
    <t>Total Geral</t>
  </si>
  <si>
    <t>_______________________________________________________________
Gerson Osviani
Outros</t>
  </si>
  <si>
    <t>ANEXO XIII/J - PLANILHA DE CUSTOS E FORMAÇÃO DE PREÇOS DE MÃO DE OBRA PARA EXECUÇÃO DE SERVIÇOS ESPECIALIZADOS -  DPF/FIG/PR</t>
  </si>
  <si>
    <t>SERVIÇOS ESPECIALIZADOS</t>
  </si>
  <si>
    <t xml:space="preserve">PLANILHA ESTIMATIVA DE CUSTOS SERVIÇOS ESPECIALIZADOS - CONTÍNUOS </t>
  </si>
  <si>
    <t>DPF/FIG/PR</t>
  </si>
  <si>
    <t>EMPRESA</t>
  </si>
  <si>
    <t>SERVIÇOS CONTINUOS</t>
  </si>
  <si>
    <t>UNIDADE</t>
  </si>
  <si>
    <t>QTDE</t>
  </si>
  <si>
    <t>VALOR UNITÁRIO</t>
  </si>
  <si>
    <t>SUBTOTAL</t>
  </si>
  <si>
    <t>PLUSMASTER - AUTOMAÇÃO E GRUPOS GERADORES</t>
  </si>
  <si>
    <t xml:space="preserve">MANUTENÇÃO DO GRUPO GEREDOR </t>
  </si>
  <si>
    <t>Mensal</t>
  </si>
  <si>
    <t>ENERG GRADORES - ENGENHARIA DE APLICAÇÕES.</t>
  </si>
  <si>
    <t xml:space="preserve">MAQUIGERAL </t>
  </si>
  <si>
    <t>Valor Anual Estimado</t>
  </si>
  <si>
    <t xml:space="preserve">BDI </t>
  </si>
  <si>
    <t xml:space="preserve">Valor Mensal com BDI </t>
  </si>
  <si>
    <t xml:space="preserve">Valor Anual com BDI </t>
  </si>
  <si>
    <t>ANEXO XIII/M - PLANILHA DE COMPOSIÇÃO DE BDI - FORNECIMENTO DE MATERIAIS</t>
  </si>
  <si>
    <t>Desonerado: NÃO
NÃO</t>
  </si>
  <si>
    <t>Limites = 11,10% a 16,80%</t>
  </si>
  <si>
    <t>ANEXO XIII/K - ORÇAMENTO ESTIMADO ANUAL DE CUSTO PARA PEÇAS E MATERIAIS</t>
  </si>
  <si>
    <t>TR manutenção predial FOZ 2021</t>
  </si>
  <si>
    <t xml:space="preserve">SINAPI - 07/2021 - Paraná
</t>
  </si>
  <si>
    <t>Planilha Orçamentária Sintética</t>
  </si>
  <si>
    <t> </t>
  </si>
  <si>
    <t>Elétrica</t>
  </si>
  <si>
    <t xml:space="preserve"> 1.1 </t>
  </si>
  <si>
    <t>ABRACADEIRA DE NYLON PARA AMARRACAO DE CABOS, COMPRIMENTO DE 100 X 2,5 MM</t>
  </si>
  <si>
    <t>UN</t>
  </si>
  <si>
    <t xml:space="preserve"> 1.2 </t>
  </si>
  <si>
    <t>ABRACADEIRA DE NYLON PARA AMARRACAO DE CABOS, COMPRIMENTO DE 150 X *3,6* MM</t>
  </si>
  <si>
    <t xml:space="preserve"> 1.3 </t>
  </si>
  <si>
    <t>ABRACADEIRA DE NYLON PARA AMARRACAO DE CABOS, COMPRIMENTO DE 200 X *4,6* MM</t>
  </si>
  <si>
    <t xml:space="preserve"> 1.4 </t>
  </si>
  <si>
    <t>ABRACADEIRA DE NYLON PARA AMARRACAO DE CABOS, COMPRIMENTO DE 390 X *4,6* MM</t>
  </si>
  <si>
    <t xml:space="preserve"> 1.5 </t>
  </si>
  <si>
    <t>ABRACADEIRA EM ACO PARA AMARRACAO DE ELETRODUTOS, TIPO D, COM 1 1/2" E PARAFUSO DE FIXACAO</t>
  </si>
  <si>
    <t xml:space="preserve"> 1.6 </t>
  </si>
  <si>
    <t>ABRACADEIRA EM ACO PARA AMARRACAO DE ELETRODUTOS, TIPO D, COM 1/2" E PARAFUSO DE FIXACAO</t>
  </si>
  <si>
    <t xml:space="preserve"> 1.7 </t>
  </si>
  <si>
    <t>ABRACADEIRA EM ACO PARA AMARRACAO DE ELETRODUTOS, TIPO D, COM 3/4" E CUNHA DE FIXACAO</t>
  </si>
  <si>
    <t xml:space="preserve"> 1.8 </t>
  </si>
  <si>
    <t>ABRACADEIRA EM ACO PARA AMARRACAO DE ELETRODUTOS, TIPO D, COM 3/4" E PARAFUSO DE FIXACAO</t>
  </si>
  <si>
    <t xml:space="preserve"> 1.9 </t>
  </si>
  <si>
    <t>ABRACADEIRA EM ACO PARA AMARRACAO DE ELETRODUTOS, TIPO U SIMPLES, COM 3/4"</t>
  </si>
  <si>
    <t xml:space="preserve"> 1.10 </t>
  </si>
  <si>
    <t>ACABAMENTO CROMADO PARA REGISTRO PEQUENO, 1/2 " OU 3/4 "</t>
  </si>
  <si>
    <t xml:space="preserve"> 1.11 </t>
  </si>
  <si>
    <t>ABRACADEIRA PVC, PARA CALHA PLUVIAL, DIAMETRO ENTRE 80 E 100 MM, PARA DRENAGEM PREDIAL</t>
  </si>
  <si>
    <t xml:space="preserve"> 1.12.1 </t>
  </si>
  <si>
    <t>AUTOMATICO DE BOIA SUPERIOR / INFERIOR, *15* A / 250 V</t>
  </si>
  <si>
    <t xml:space="preserve"> 1.13 </t>
  </si>
  <si>
    <t>CONECTOR CURVO 90 GRAUS DE ALUMINIO, BITOLA 1", PARA ADAPTAR ENTRADA DE ELETRODUTO METALICO FLEXIVEL EM QUADROS</t>
  </si>
  <si>
    <t xml:space="preserve"> 1.14 </t>
  </si>
  <si>
    <t>CONECTOR CURVO 90 GRAUS DE ALUMINIO, BITOLA 1 1/2", PARA ADAPTAR ENTRADA DE ELETRODUTO METALICO FLEXIVEL EM QUADROS</t>
  </si>
  <si>
    <t xml:space="preserve"> 1.16 </t>
  </si>
  <si>
    <t>CONECTOR CURVO 90 GRAUS DE ALUMINIO, BITOLA 3/4", PARA ADAPTAR ENTRADA DE ELETRODUTO METALICO FLEXIVEL EM QUADROS</t>
  </si>
  <si>
    <t xml:space="preserve"> 1.18 </t>
  </si>
  <si>
    <t>CONECTOR RETO DE ALUMINIO PARA ELETRODUTO DE 1 1/4", PARA ADAPTAR ENTRADA DE ELETRODUTO METALICO FLEXIVEL EM QUADROS</t>
  </si>
  <si>
    <t xml:space="preserve"> 1.20 </t>
  </si>
  <si>
    <t>BUCHA DE NYLON SEM ABA S6, COM PARAFUSO DE 4,20 X 40 MM EM ACO ZINCADO COM ROSCA SOBERBA, CABECA CHATA E FENDA PHILLIPS</t>
  </si>
  <si>
    <t xml:space="preserve"> 1.21 </t>
  </si>
  <si>
    <t>BUCHA DE NYLON SEM ABA S8, COM PARAFUSO DE 4,80 X 50 MM EM ACO ZINCADO COM ROSCA SOBERBA, CABECA CHATA E FENDA PHILLIPS</t>
  </si>
  <si>
    <t xml:space="preserve"> 1.22 </t>
  </si>
  <si>
    <t>CABO DE COBRE, FLEXIVEL, CLASSE 4 OU 5, ISOLACAO EM PVC/A, ANTICHAMA BWF-B, COBERTURA PVC-ST1, ANTICHAMA BWF-B, 1 CONDUTOR, 0,6/1 KV, SECAO NOMINAL 10 MM2</t>
  </si>
  <si>
    <t>M</t>
  </si>
  <si>
    <t xml:space="preserve"> 1.23 </t>
  </si>
  <si>
    <t>CABO DE COBRE, FLEXIVEL, CLASSE 4 OU 5, ISOLACAO EM PVC/A, ANTICHAMA BWF-B, COBERTURA PVC-ST1, ANTICHAMA BWF-B, 1 CONDUTOR, 0,6/1 KV, SECAO NOMINAL 2,5 MM2</t>
  </si>
  <si>
    <t xml:space="preserve"> 1.24 </t>
  </si>
  <si>
    <t>CABO DE COBRE, FLEXIVEL, CLASSE 4 OU 5, ISOLACAO EM PVC/A, ANTICHAMA BWF-B, COBERTURA PVC-ST1, ANTICHAMA BWF-B, 1 CONDUTOR, 0,6/1 KV, SECAO NOMINAL 4 MM2</t>
  </si>
  <si>
    <t xml:space="preserve"> 1.25 </t>
  </si>
  <si>
    <t>CABO DE COBRE, FLEXIVEL, CLASSE 4 OU 5, ISOLACAO EM PVC/A, ANTICHAMA BWF-B, COBERTURA PVC-ST1, ANTICHAMA BWF-B, 1 CONDUTOR, 0,6/1 KV, SECAO NOMINAL 6 MM2</t>
  </si>
  <si>
    <t xml:space="preserve"> 1.25.2 </t>
  </si>
  <si>
    <t>FIO DE COBRE, SOLIDO, CLASSE 1, ISOLACAO EM PVC/A, ANTICHAMA BWF-B, 450/750V, SECAO NOMINAL 2,5 MM2</t>
  </si>
  <si>
    <t xml:space="preserve"> 1.26 </t>
  </si>
  <si>
    <t>CABO DE COBRE NU 16 MM2 MEIO-DURO</t>
  </si>
  <si>
    <t xml:space="preserve"> 1.27 </t>
  </si>
  <si>
    <t>CABO FLEXIVEL PVC 750 V, 4 CONDUTORES DE 10,0 MM2</t>
  </si>
  <si>
    <t xml:space="preserve"> 1.28 </t>
  </si>
  <si>
    <t>CABO FLEXIVEL PVC 750 V, 4 CONDUTORES DE 1,5 MM2</t>
  </si>
  <si>
    <t xml:space="preserve"> 1.29 </t>
  </si>
  <si>
    <t>CABO DE COBRE, FLEXIVEL, CLASSE 4 OU 5, ISOLACAO EM PVC/A, ANTICHAMA BWF-B, 1 CONDUTOR, 450/750 V, SECAO NOMINAL 2,5 MM2</t>
  </si>
  <si>
    <t xml:space="preserve"> 1.29.1 </t>
  </si>
  <si>
    <t>CABO DE COBRE, FLEXIVEL, CLASSE 4 OU 5, ISOLACAO EM PVC/A, ANTICHAMA BWF-B, 1 CONDUTOR, 450/750 V, SECAO NOMINAL 4 MM2</t>
  </si>
  <si>
    <t xml:space="preserve"> 1.29.2 </t>
  </si>
  <si>
    <t>CABO FLEXIVEL PVC 750 V, 4 CONDUTORES DE 4,0 MM2</t>
  </si>
  <si>
    <t xml:space="preserve"> 1.34 </t>
  </si>
  <si>
    <t>CAIXA DE PASSAGEM, EM PVC, DE 4" X 2", PARA ELETRODUTO FLEXIVEL CORRUGADO</t>
  </si>
  <si>
    <t xml:space="preserve"> 1.38 </t>
  </si>
  <si>
    <t>CHUVEIRO COMUM EM PLASTICO BRANCO, COM CANO, 3 TEMPERATURAS, 5500 W (110/220 V)</t>
  </si>
  <si>
    <t xml:space="preserve"> 1.38.1 </t>
  </si>
  <si>
    <t>CORDAO DE COBRE, FLEXIVEL, TORCIDO, CLASSE 4 OU 5, ISOLACAO EM PVC/D, 300 V, 2 CONDUTORES DE 2,5 MM2</t>
  </si>
  <si>
    <t xml:space="preserve"> 1.38.2 </t>
  </si>
  <si>
    <t>CONECTOR METALICO TIPO PARAFUSO FENDIDO (SPLIT BOLT), COM SEPARADOR DE CABOS BIMETALICOS, PARA CABOS ATE 25 MM2</t>
  </si>
  <si>
    <t xml:space="preserve"> 1.39 </t>
  </si>
  <si>
    <t>CONDULETE DE ALUMINIO TIPO C, PARA ELETRODUTO ROSCAVEL DE 3/4", COM TAMPA CEGA</t>
  </si>
  <si>
    <t xml:space="preserve"> 1.40 </t>
  </si>
  <si>
    <t>CONDULETE DE ALUMINIO TIPO E, PARA ELETRODUTO ROSCAVEL DE 3/4", COM TAMPA CEGA</t>
  </si>
  <si>
    <t xml:space="preserve"> 1.41 </t>
  </si>
  <si>
    <t>CONDULETE DE ALUMINIO TIPO LR, PARA ELETRODUTO ROSCAVEL DE 3/4", COM TAMPA CEGA</t>
  </si>
  <si>
    <t xml:space="preserve"> 1.42 </t>
  </si>
  <si>
    <t>CONECTOR RETO DE ALUMINIO PARA ELETRODUTO DE 1", PARA ADAPTAR ENTRADA DE ELETRODUTO METALICO FLEXIVEL EM QUADROS</t>
  </si>
  <si>
    <t xml:space="preserve"> 1.43 </t>
  </si>
  <si>
    <t>CONECTOR RETO DE ALUMINIO PARA ELETRODUTO DE 1/2", PARA ADAPTAR ENTRADA DE ELETRODUTO METALICO FLEXIVEL EM QUADROS</t>
  </si>
  <si>
    <t xml:space="preserve"> 1.44 </t>
  </si>
  <si>
    <t>CONECTOR RETO DE ALUMINIO PARA ELETRODUTO DE 3/4", PARA ADAPTAR ENTRADA DE ELETRODUTO METALICO FLEXIVEL EM QUADROS</t>
  </si>
  <si>
    <t xml:space="preserve"> 1.45 </t>
  </si>
  <si>
    <t>CONECTOR METALICO TIPO PARAFUSO FENDIDO (SPLIT BOLT), PARA CABOS ATE 10 MM2</t>
  </si>
  <si>
    <t xml:space="preserve"> 1.46 </t>
  </si>
  <si>
    <t>CONECTOR METALICO TIPO PARAFUSO FENDIDO (SPLIT BOLT), PARA CABOS ATE 16 MM2</t>
  </si>
  <si>
    <t xml:space="preserve"> 1.47 </t>
  </si>
  <si>
    <t>CONECTOR METALICO TIPO PARAFUSO FENDIDO (SPLIT BOLT), PARA CABOS ATE 25 MM2</t>
  </si>
  <si>
    <t xml:space="preserve"> 1.48 </t>
  </si>
  <si>
    <t>CONTATOR TRIPOLAR, CORRENTE DE 32 A, TENSAO NOMINAL DE *500* V, CATEGORIA AC-2 E AC-3</t>
  </si>
  <si>
    <t xml:space="preserve"> 1.49 </t>
  </si>
  <si>
    <t>CONTATOR TRIPOLAR, CORRENTE DE *65* A, TENSAO NOMINAL DE *500* V, CATEGORIA AC-2 E AC-3</t>
  </si>
  <si>
    <t xml:space="preserve"> 1.50 </t>
  </si>
  <si>
    <t>CONTATOR TRIPOLAR, CORRENTE DE 9 A, TENSAO NOMINAL DE *500* V, CATEGORIA AC-2 E AC-3</t>
  </si>
  <si>
    <t xml:space="preserve"> 1.51 </t>
  </si>
  <si>
    <t>CURVA 135 GRAUS, PARA ELETRODUTO, EM ACO GALVANIZADO ELETROLITICO, DIAMETRO DE 20 MM (3/4")</t>
  </si>
  <si>
    <t xml:space="preserve"> 1.52 </t>
  </si>
  <si>
    <t>CURVA 90 GRAUS, CURTA, DE PVC RIGIDO ROSCAVEL, DE 1/2", PARA ELETRODUTO</t>
  </si>
  <si>
    <t xml:space="preserve"> 1.53 </t>
  </si>
  <si>
    <t>CURVA 90 GRAUS, LONGA, DE PVC RIGIDO ROSCAVEL, DE 3/4", PARA ELETRODUTO</t>
  </si>
  <si>
    <t xml:space="preserve"> 1.54 </t>
  </si>
  <si>
    <t>CURVA 90 GRAUS, LONGA, DE PVC RIGIDO ROSCAVEL, DE 1", PARA ELETRODUTO</t>
  </si>
  <si>
    <t xml:space="preserve"> 1.55 </t>
  </si>
  <si>
    <t>CURVA 90 GRAUS, LONGA, DE PVC RIGIDO ROSCAVEL, DE 1 1/2", PARA ELETRODUTO</t>
  </si>
  <si>
    <t xml:space="preserve"> 1.56 </t>
  </si>
  <si>
    <t>CURVA 90 GRAUS, LONGA, DE PVC RIGIDO ROSCAVEL, DE 1 1/4", PARA ELETRODUTO</t>
  </si>
  <si>
    <t xml:space="preserve"> 1.57 </t>
  </si>
  <si>
    <t>CURVA 90 GRAUS, LONGA, DE PVC RIGIDO ROSCAVEL, DE 2", PARA ELETRODUTO</t>
  </si>
  <si>
    <t xml:space="preserve"> 1.58 </t>
  </si>
  <si>
    <t xml:space="preserve"> 1.59 </t>
  </si>
  <si>
    <t>DISJUNTOR TIPO DIN/IEC, BIPOLAR DE 6 ATE 32A</t>
  </si>
  <si>
    <t xml:space="preserve"> 1.60 </t>
  </si>
  <si>
    <t xml:space="preserve"> 1.62 </t>
  </si>
  <si>
    <t>DISJUNTOR TIPO DIN/IEC, TRIPOLAR DE 10 ATE 50A</t>
  </si>
  <si>
    <t xml:space="preserve"> 1.63 </t>
  </si>
  <si>
    <t>DISJUNTOR TIPO NEMA, MONOPOLAR 10 ATE 30A, TENSAO MAXIMA DE 240 V</t>
  </si>
  <si>
    <t xml:space="preserve"> 1.64 </t>
  </si>
  <si>
    <t>DISJUNTOR TIPO DIN/IEC, MONOPOLAR DE 6  ATE  32A</t>
  </si>
  <si>
    <t xml:space="preserve"> 1.65 </t>
  </si>
  <si>
    <t xml:space="preserve"> 1.66 </t>
  </si>
  <si>
    <t xml:space="preserve"> 1.67 </t>
  </si>
  <si>
    <t xml:space="preserve"> 1.68 </t>
  </si>
  <si>
    <t>DISJUNTOR TIPO NEMA, TRIPOLAR 60 ATE 100 A, TENSAO MAXIMA DE 415 V</t>
  </si>
  <si>
    <t xml:space="preserve"> 1.69 </t>
  </si>
  <si>
    <t>DISJUNTOR TERMOMAGNETICO TRIPOLAR 250 A / 600 V, TIPO FXD</t>
  </si>
  <si>
    <t xml:space="preserve"> 1.69.1 </t>
  </si>
  <si>
    <t>DISJUNTOR TIPO DIN/IEC, BIPOLAR 40 ATE 50A</t>
  </si>
  <si>
    <t xml:space="preserve"> 1.70 </t>
  </si>
  <si>
    <t>DISJUNTOR TIPO NEMA, TRIPOLAR 10  ATE  50A, TENSAO MAXIMA DE 415 V</t>
  </si>
  <si>
    <t xml:space="preserve"> 1.71 </t>
  </si>
  <si>
    <t xml:space="preserve"> 1.72 </t>
  </si>
  <si>
    <t xml:space="preserve"> 1.73 </t>
  </si>
  <si>
    <t xml:space="preserve"> 1.74 </t>
  </si>
  <si>
    <t xml:space="preserve"> 1.75 </t>
  </si>
  <si>
    <t xml:space="preserve"> 1.76 </t>
  </si>
  <si>
    <t xml:space="preserve"> 1.77 </t>
  </si>
  <si>
    <t>DISJUNTOR TIPO DIN/IEC, TRIPOLAR 63 A</t>
  </si>
  <si>
    <t xml:space="preserve"> 1.78 </t>
  </si>
  <si>
    <t>DISPOSITIVO DR, 2 POLOS, SENSIBILIDADE DE 30 MA, CORRENTE DE 25 A, TIPO AC</t>
  </si>
  <si>
    <t xml:space="preserve"> 1.79 </t>
  </si>
  <si>
    <t>DISPOSITIVO DR, 2 POLOS, SENSIBILIDADE DE 30 MA, CORRENTE DE 40 A, TIPO AC</t>
  </si>
  <si>
    <t xml:space="preserve"> 1.80 </t>
  </si>
  <si>
    <t>DISPOSITIVO DR, 2 POLOS, SENSIBILIDADE DE 30 MA, CORRENTE DE 63 A, TIPO AC</t>
  </si>
  <si>
    <t xml:space="preserve"> 1.81 </t>
  </si>
  <si>
    <t>DISPOSITIVO DR, 4 POLOS, SENSIBILIDADE DE 30 MA, CORRENTE DE 25 A, TIPO AC</t>
  </si>
  <si>
    <t xml:space="preserve"> 1.82 </t>
  </si>
  <si>
    <t>DISPOSITIVO DR, 4 POLOS, SENSIBILIDADE DE 30 MA, CORRENTE DE 40 A, TIPO AC</t>
  </si>
  <si>
    <t xml:space="preserve"> 1.83 </t>
  </si>
  <si>
    <t>DISPOSITIVO DR, 4 POLOS, SENSIBILIDADE DE 30 MA, CORRENTE DE 63 A, TIPO AC</t>
  </si>
  <si>
    <t xml:space="preserve"> 1.84 </t>
  </si>
  <si>
    <t>DISPOSITIVO DR, 4 POLOS, SENSIBILIDADE DE 30 MA, CORRENTE DE 80 A, TIPO AC</t>
  </si>
  <si>
    <t xml:space="preserve"> 1.85 </t>
  </si>
  <si>
    <t>!EM PROCESSO DESATIVACAO! ELETRODUTO EM ACO GALVANIZADO ELETROLITICO, LEVE, DIAMETRO 3/4", PAREDE DE 0,90 MM</t>
  </si>
  <si>
    <t xml:space="preserve"> 1.86 </t>
  </si>
  <si>
    <t>!EM PROCESSO DESATIVACAO! ELETRODUTO EM ACO GALVANIZADO ELETROLITICO, LEVE, DIAMETRO 1", PAREDE DE 0,90 MM</t>
  </si>
  <si>
    <t xml:space="preserve"> 1.87 </t>
  </si>
  <si>
    <t>!EM PROCESSO DESATIVACAO! ELETRODUTO EM ACO GALVANIZADO ELETROLITICO, SEMI-PESADO, DIAMETRO 1 1/2", PAREDE DE 1,20 MM</t>
  </si>
  <si>
    <t xml:space="preserve"> 1.88 </t>
  </si>
  <si>
    <t>!EM PROCESSO DESATIVACAO! ELETRODUTO EM ACO GALVANIZADO ELETROLITICO, SEMI-PESADO, DIAMETRO 1 1/4", PAREDE DE 1,20 MM</t>
  </si>
  <si>
    <t xml:space="preserve"> 1.90 </t>
  </si>
  <si>
    <t>ELETRODUTO FLEXIVEL, EM ACO GALVANIZADO, REVESTIDO EXTERNAMENTE COM PVC PRETO, DIAMETRO EXTERNO DE 25 MM (3/4"), TIPO SEALTUBO</t>
  </si>
  <si>
    <t xml:space="preserve"> 1.91 </t>
  </si>
  <si>
    <t>ELETRODUTO METALICO FLEXIVEL REVESTIDO COM PVC PRETO, DIAMETRO EXTERNO DE 15 MM (3/8"), TIPO COPEX</t>
  </si>
  <si>
    <t xml:space="preserve"> 1.92 </t>
  </si>
  <si>
    <t>ELETRODUTO DE PVC RIGIDO ROSCAVEL DE 3/4 ", SEM LUVA</t>
  </si>
  <si>
    <t xml:space="preserve"> 1.93 </t>
  </si>
  <si>
    <t>ELETRODUTO/CONDULETE DE PVC RIGIDO, LISO, COR CINZA, DE 1", PARA INSTALACOES APARENTES (NBR 5410)</t>
  </si>
  <si>
    <t xml:space="preserve"> 1.96.1 </t>
  </si>
  <si>
    <t>ELETRODO REVESTIDO AWS - E6013, DIAMETRO IGUAL A 2,50 MM</t>
  </si>
  <si>
    <t>KG</t>
  </si>
  <si>
    <t xml:space="preserve"> 1.97 </t>
  </si>
  <si>
    <t>ELETRODUTO/CONDULETE DE PVC RIGIDO, LISO, COR CINZA, DE 3/4", PARA INSTALACOES APARENTES (NBR 5410)</t>
  </si>
  <si>
    <t xml:space="preserve"> 1.98 </t>
  </si>
  <si>
    <t>ESPELHO / PLACA CEGA 4" X 2", PARA INSTALACAO DE TOMADAS E INTERRUPTORES</t>
  </si>
  <si>
    <t xml:space="preserve"> 1.99 </t>
  </si>
  <si>
    <t>CORDAO DE COBRE, FLEXIVEL, TORCIDO, CLASSE 4 OU 5, ISOLACAO EM PVC/D, 300 V, 2 CONDUTORES DE 1,5 MM2</t>
  </si>
  <si>
    <t>FITA ISOLANTE ADESIVA ANTICHAMA, USO ATE 750 V, EM ROLO DE 19 MM X 20 M</t>
  </si>
  <si>
    <t>FITA ISOLANTE DE BORRACHA AUTOFUSAO, USO ATE 69 KV (ALTA TENSAO)</t>
  </si>
  <si>
    <t xml:space="preserve"> 1.102.1 </t>
  </si>
  <si>
    <t>FITA ISOLANTE ADESIVA ANTICHAMA, USO ATE 750 V, EM ROLO DE 19 MM X 5 M</t>
  </si>
  <si>
    <t>FUSIVEL DIAZED 20 A TAMANHO DII, CAPACIDADE DE INTERRUPCAO DE 50 KA EM VCA E 8 KA EM VCC, TENSAO NOMIMNAL DE 500 V</t>
  </si>
  <si>
    <t>INTERRUPTOR PARALELO 10A, 250V, CONJUNTO MONTADO PARA EMBUTIR 4" X 2" (PLACA + SUPORTE + MODULO)</t>
  </si>
  <si>
    <t>INTERRUPTOR SIMPLES 10A, 250V, CONJUNTO MONTADO PARA EMBUTIR 4" X 2" (PLACA + SUPORTE + MODULO)</t>
  </si>
  <si>
    <t xml:space="preserve"> 1.105.1 </t>
  </si>
  <si>
    <t>INTERRUPTORES SIMPLES (3 MODULOS) 10A, 250V, CONJUNTO MONTADO PARA EMBUTIR 4" X 2" (PLACA + SUPORTE + MODULOS)</t>
  </si>
  <si>
    <t>INTERRUPTORES PARALELOS (2 MODULOS) 10A, 250V, CONJUNTO MONTADO PARA EMBUTIR 4" X 2" (PLACA + SUPORTE + MODULOS)</t>
  </si>
  <si>
    <t>PULSADOR CAMPAINHA 10A, 250V, CONJUNTO MONTADO PARA EMBUTIR 4" X 2" (PLACA + SUPORTE + MODULO)</t>
  </si>
  <si>
    <t>INTERRUPTOR SIMPLES 10A, 250V (APENAS MODULO)</t>
  </si>
  <si>
    <t>LAMPADA LED TUBULAR BIVOLT 18/20 W, BASE G13</t>
  </si>
  <si>
    <t>LAMPADA DE LUZ MISTA 250 W, BASE E27 (220 V)</t>
  </si>
  <si>
    <t xml:space="preserve"> 1.117.3 </t>
  </si>
  <si>
    <t>LAMPADA LED 10 W BIVOLT BRANCA, FORMATO TRADICIONAL (BASE E27)</t>
  </si>
  <si>
    <t>LUMINARIA DE EMERGENCIA 30 LEDS, POTENCIA 2 W, BATERIA DE LITIO, AUTONOMIA DE 6 HORAS</t>
  </si>
  <si>
    <t xml:space="preserve"> 1.118.1 </t>
  </si>
  <si>
    <t>LUMINARIA LED REFLETOR RETANGULAR BIVOLT, LUZ BRANCA, 50 W</t>
  </si>
  <si>
    <t>LUVA EM PVC RIGIDO ROSCAVEL, DE 1", PARA ELETRODUTO</t>
  </si>
  <si>
    <t>LUVA EM PVC RIGIDO ROSCAVEL, DE 1 1/2", PARA ELETRODUTO</t>
  </si>
  <si>
    <t>LUVA EM PVC RIGIDO ROSCAVEL, DE 1 1/4", PARA ELETRODUTO</t>
  </si>
  <si>
    <t>LUVA EM PVC RIGIDO ROSCAVEL, DE 2", PARA ELETRODUTO</t>
  </si>
  <si>
    <t>LUVA EM PVC RIGIDO ROSCAVEL, DE 3/4", PARA ELETRODUTO</t>
  </si>
  <si>
    <t>LUVA EM PVC RIGIDO ROSCAVEL, DE 1/2", PARA ELETRODUTO</t>
  </si>
  <si>
    <t>LUVA PARA ELETRODUTO, EM ACO GALVANIZADO ELETROLITICO, DIAMETRO DE 20 MM (3/4")</t>
  </si>
  <si>
    <t>OLEO LUBRIFICANTE PARA MOTORES DE EQUIPAMENTOS PESADOS (CAMINHOES, TRATORES, RETROS E ETC)</t>
  </si>
  <si>
    <t>L</t>
  </si>
  <si>
    <t>QUADRO DE DISTRIBUICAO COM BARRAMENTO TRIFASICO, DE SOBREPOR, EM CHAPA DE ACO GALVANIZADO, PARA 18 DISJUNTORES DIN, 100 A</t>
  </si>
  <si>
    <t>SOQUETE DE PORCELANA BASE E27, FIXO DE TETO, PARA LAMPADAS</t>
  </si>
  <si>
    <t>RELE FOTOELETRICO INTERNO E EXTERNO BIVOLT 1000 W, DE CONECTOR, SEM BASE</t>
  </si>
  <si>
    <t>RELE TERMICO BIMETAL PARA USO EM MOTORES TRIFASICOS, TENSAO 380 V, POTENCIA ATE 15 CV, CORRENTE NOMINAL MAXIMA 22 A</t>
  </si>
  <si>
    <t>SENSOR DE PRESENCA BIVOLT DE PAREDE COM FOTOCELULA PARA QUALQUER TIPO DE LAMPADA POTENCIA MAXIMA *1000* W, USO INTERNO</t>
  </si>
  <si>
    <t>SOLDA ESTANHO/COBRE PARA CONEXOES DE COBRE, FIO 2,5 MM, CARRETEL 500 GR (SEM CHUMBO)</t>
  </si>
  <si>
    <t>SOQUETE DE PVC / TERMOPLASTICO BASE E27, COM CHAVE, PARA LAMPADAS</t>
  </si>
  <si>
    <t>SOQUETE DE PVC / TERMOPLASTICO BASE E27, COM RABICHO, PARA LAMPADAS</t>
  </si>
  <si>
    <t>SOQUETE DE PORCELANA BASE E27, PARA USO AO TEMPO, PARA LAMPADAS</t>
  </si>
  <si>
    <t>SUPORTE DE FIXACAO PARA ESPELHO / PLACA 4" X 2", PARA 3 MODULOS, PARA INSTALACAO DE TOMADAS E INTERRUPTORES (SOMENTE SUPORTE)</t>
  </si>
  <si>
    <t>TAMPA CEGA EM PVC PARA CONDULETE 4 X 2"</t>
  </si>
  <si>
    <t>TAMPA PARA CONDULETE, EM PVC, PARA 1 INTERRUPTOR</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</si>
  <si>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</si>
  <si>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</si>
  <si>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</si>
  <si>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</si>
  <si>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LAMPADA LED 6 W BIVOLT BRANCA, FORMATO TRADICIONAL (BASE E27)</t>
  </si>
  <si>
    <t>LUMINARIA DE LED PARA ILUMINACAO PUBLICA, DE 33 W ATE 50 W, INVOLUCRO EM ALUMINIO OU ACO INOX</t>
  </si>
  <si>
    <t>ESPELHO / PLACA CEGA 4" X 4", PARA INSTALACAO DE TOMADAS E INTERRUPTORES</t>
  </si>
  <si>
    <t>ESPELHO / PLACA DE 1 POSTO 4" X 2", PARA INSTALACAO DE TOMADAS E INTERRUPTORES</t>
  </si>
  <si>
    <t>ESPELHO / PLACA DE 2 POSTOS 4" X 2", PARA INSTALACAO DE TOMADAS E INTERRUPTORES</t>
  </si>
  <si>
    <t>INTERRUPTOR PARALELO + TOMADA 2P+T 10A, 250V, CONJUNTO MONTADO PARA EMBUTIR 4" X 2" (PLACA + SUPORTE + MODULOS)</t>
  </si>
  <si>
    <t>INTERRUPTOR SIMPLES + TOMADA 2P+T 10A, 250V, CONJUNTO MONTADO PARA EMBUTIR 4" X 2" (PLACA + SUPORTE + MODULOS)</t>
  </si>
  <si>
    <t>ARAME GALVANIZADO 12 BWG, D = 2,76 MM (0,048 KG/M) OU 14 BWG, D = 2,11 MM (0,026 KG/M)</t>
  </si>
  <si>
    <t>CONECTOR RETO DE ALUMINIO PARA ELETRODUTO DE 1 1/2", PARA ADAPTAR ENTRADA DE ELETRODUTO METALICO FLEXIVEL EM QUADROS</t>
  </si>
  <si>
    <t>CONECTOR RETO DE ALUMINIO PARA ELETRODUTO DE 2", PARA ADAPTAR ENTRADA DE ELETRODUTO METALICO FLEXIVEL EM QUADROS</t>
  </si>
  <si>
    <t>CABO FLEXIVEL PVC 750 V, 2 CONDUTORES DE 1,5 MM2</t>
  </si>
  <si>
    <t>CABO FLEXIVEL PVC 750 V, 2 CONDUTORES DE 4,0 MM2</t>
  </si>
  <si>
    <t>CABO FLEXIVEL PVC 750 V, 3 CONDUTORES DE 1,5 MM2</t>
  </si>
  <si>
    <t>CABO FLEXIVEL PVC 750 V, 3 CONDUTORES DE 4,0 MM2</t>
  </si>
  <si>
    <t>CAIXA DE PASSAGEM METALICA DE SOBREPOR COM TAMPA PARAFUSADA, DIMENSOES 20 X 20 X 10 CM</t>
  </si>
  <si>
    <t>ELETRODUTO DE PVC RIGIDO ROSCAVEL DE 1 1/2 ", SEM LUVA</t>
  </si>
  <si>
    <t>ELETRODUTO DE PVC RIGIDO ROSCAVEL DE 1 1/4 ", SEM LUVA</t>
  </si>
  <si>
    <t>ELETRODUTO DE PVC RIGIDO ROSCAVEL DE 2 ", SEM LUVA</t>
  </si>
  <si>
    <t>QUADRO DE DISTRIBUICAO COM BARRAMENTO TRIFASICO, DE SOBREPOR, EM CHAPA DE ACO GALVANIZADO, PARA 28 DISJUNTORES DIN, 100 A</t>
  </si>
  <si>
    <t>TERMINAL METALICO A PRESSAO 1 CABO, PARA CABOS DE 4 A 10 MM2, COM 2 FUROS PARA FIXACAO</t>
  </si>
  <si>
    <t>CABO DE COBRE, FLEXIVEL, CLASSE 4 OU 5, ISOLACAO EM PVC/A, ANTICHAMA BWF-B, COBERTURA PVC-ST1, ANTICHAMA BWF-B, 1 CONDUTOR, 0,6/1 KV, SECAO NOMINAL 25 MM2</t>
  </si>
  <si>
    <t>CONECTOR MACHO RJ - 45, CATEGORIA 6</t>
  </si>
  <si>
    <t>Hidráulica</t>
  </si>
  <si>
    <t xml:space="preserve"> 2.1 </t>
  </si>
  <si>
    <t>ADAPTADOR PVC SOLDAVEL CURTO COM BOLSA E ROSCA, 50 MM X1 1/2", PARA AGUA FRIA</t>
  </si>
  <si>
    <t xml:space="preserve"> 2.1.2 </t>
  </si>
  <si>
    <t>ADAPTADOR PVC SOLDAVEL CURTO COM BOLSA E ROSCA, 20 MM X 1/2", PARA AGUA FRIA</t>
  </si>
  <si>
    <t xml:space="preserve"> 2.1.3 </t>
  </si>
  <si>
    <t>ADAPTADOR PVC SOLDAVEL, COM FLANGES LIVRES, 40 MM X 1  1/4", PARA CAIXA D' AGUA</t>
  </si>
  <si>
    <t xml:space="preserve"> 2.2 </t>
  </si>
  <si>
    <t>ADAPTADOR PVC SOLDAVEL, COM FLANGES LIVRES, 50 MM X 1  1/2", PARA CAIXA D' AGUA</t>
  </si>
  <si>
    <t xml:space="preserve"> 2.3 </t>
  </si>
  <si>
    <t>ADAPTADOR PVC SOLDAVEL, COM FLANGES LIVRES, 25 MM X 3/4", PARA CAIXA D' AGUA</t>
  </si>
  <si>
    <t xml:space="preserve"> 2.4 </t>
  </si>
  <si>
    <t>ADAPTADOR PVC SOLDAVEL, COM FLANGES LIVRES, 32 MM X 1", PARA CAIXA D' AGUA</t>
  </si>
  <si>
    <t xml:space="preserve"> 2.5 </t>
  </si>
  <si>
    <t>ADAPTADOR PVC SOLDAVEL, COM FLANGES LIVRES, 60 MM X 2", PARA CAIXA D' AGUA</t>
  </si>
  <si>
    <t xml:space="preserve"> 2.6 </t>
  </si>
  <si>
    <t>ADAPTADOR PVC SOLDAVEL CURTO COM BOLSA E ROSCA, 75 MM X 2 1/2", PARA AGUA FRIA</t>
  </si>
  <si>
    <t xml:space="preserve"> 2.7 </t>
  </si>
  <si>
    <t>ADAPTADOR PVC SOLDAVEL CURTO COM BOLSA E ROSCA, 85 MM X 3", PARA AGUA FRIA</t>
  </si>
  <si>
    <t xml:space="preserve"> 2.8 </t>
  </si>
  <si>
    <t>ADAPTADOR PVC SOLDAVEL, COM FLANGES LIVRES, 85 MM X 3", PARA CAIXA D' AGUA</t>
  </si>
  <si>
    <t xml:space="preserve"> 2.9 </t>
  </si>
  <si>
    <t>ADESIVO PLASTICO PARA PVC, FRASCO COM 850 GR</t>
  </si>
  <si>
    <t xml:space="preserve"> 2.10 </t>
  </si>
  <si>
    <t>ANEL BORRACHA PARA TUBO ESGOTO PREDIAL DN 40 MM (NBR 5688)</t>
  </si>
  <si>
    <t xml:space="preserve"> 2.11 </t>
  </si>
  <si>
    <t>ANEL BORRACHA PARA TUBO ESGOTO PREDIAL DN 50 MM (NBR 5688)</t>
  </si>
  <si>
    <t xml:space="preserve"> 2.12 </t>
  </si>
  <si>
    <t>ADAPTADOR PVC SOLDAVEL, COM FLANGE E ANEL DE VEDACAO, 32 MM X 1", PARA CAIXA D'AGUA</t>
  </si>
  <si>
    <t xml:space="preserve"> 2.13 </t>
  </si>
  <si>
    <t>ADAPTADOR PVC SOLDAVEL, COM FLANGE E ANEL DE VEDACAO, 20 MM X 1/2", PARA CAIXA D'AGUA</t>
  </si>
  <si>
    <t xml:space="preserve"> 2.14 </t>
  </si>
  <si>
    <t>ADAPTADOR PVC SOLDAVEL, COM FLANGE E ANEL DE VEDACAO, 25 MM X 3/4", PARA CAIXA D'AGUA</t>
  </si>
  <si>
    <t xml:space="preserve"> 2.16 </t>
  </si>
  <si>
    <t>AREIA FINA - POSTO JAZIDA/FORNECEDOR (RETIRADO NA JAZIDA, SEM TRANSPORTE)</t>
  </si>
  <si>
    <t>m³</t>
  </si>
  <si>
    <t xml:space="preserve"> 2.17 </t>
  </si>
  <si>
    <t>ARGAMASSA COLANTE AC I PARA CERAMICAS</t>
  </si>
  <si>
    <t xml:space="preserve"> 2.17.1 </t>
  </si>
  <si>
    <t>ARGAMASSA COLANTE AC-II</t>
  </si>
  <si>
    <t xml:space="preserve"> 2.19 </t>
  </si>
  <si>
    <t>ASSENTO SANITARIO DE PLASTICO, TIPO CONVENCIONAL</t>
  </si>
  <si>
    <t xml:space="preserve"> 2.20 </t>
  </si>
  <si>
    <t xml:space="preserve"> 2.21 </t>
  </si>
  <si>
    <t>LADRILHO HIDRAULICO, *20 X 20* CM, E= 2 CM, DADOS, COR NATURAL</t>
  </si>
  <si>
    <t>m²</t>
  </si>
  <si>
    <t xml:space="preserve"> 2.22 </t>
  </si>
  <si>
    <t>BLOCO CERAMICO (ALVENARIA DE VEDACAO), 8 FUROS, DE 9 X 19 X 19 CM</t>
  </si>
  <si>
    <t xml:space="preserve"> 2.23 </t>
  </si>
  <si>
    <t>BUCHA DE REDUCAO DE FERRO GALVANIZADO, COM ROSCA BSP, DE 1" X 1/2"</t>
  </si>
  <si>
    <t xml:space="preserve"> 2.24 </t>
  </si>
  <si>
    <t>BUCHA DE REDUCAO DE FERRO GALVANIZADO, COM ROSCA BSP, DE 1" X 3/4"</t>
  </si>
  <si>
    <t xml:space="preserve"> 2.25 </t>
  </si>
  <si>
    <t>BUCHA DE REDUCAO DE FERRO GALVANIZADO, COM ROSCA BSP, DE 1 1/2" X 1"</t>
  </si>
  <si>
    <t xml:space="preserve"> 2.26 </t>
  </si>
  <si>
    <t>BUCHA DE REDUCAO DE FERRO GALVANIZADO, COM ROSCA BSP, DE 1 1/2" X 1 1/4"</t>
  </si>
  <si>
    <t xml:space="preserve"> 2.27 </t>
  </si>
  <si>
    <t>BUCHA DE REDUCAO DE FERRO GALVANIZADO, COM ROSCA BSP, DE 1 1/2" X 1/2"</t>
  </si>
  <si>
    <t xml:space="preserve"> 2.28 </t>
  </si>
  <si>
    <t>BUCHA DE REDUCAO DE FERRO GALVANIZADO, COM ROSCA BSP, DE 1 1/2" X 3/4"</t>
  </si>
  <si>
    <t xml:space="preserve"> 2.29 </t>
  </si>
  <si>
    <t>BUCHA DE REDUCAO DE FERRO GALVANIZADO, COM ROSCA BSP, DE 1 1/4" X 1"</t>
  </si>
  <si>
    <t xml:space="preserve"> 2.30 </t>
  </si>
  <si>
    <t>BUCHA DE REDUCAO DE FERRO GALVANIZADO, COM ROSCA BSP, DE 1 1/4" X 1/2"</t>
  </si>
  <si>
    <t xml:space="preserve"> 2.31 </t>
  </si>
  <si>
    <t>BUCHA DE REDUCAO DE FERRO GALVANIZADO, COM ROSCA BSP, DE 1 1/4" X 3/4"</t>
  </si>
  <si>
    <t xml:space="preserve"> 2.32 </t>
  </si>
  <si>
    <t>BUCHA DE REDUCAO DE FERRO GALVANIZADO, COM ROSCA BSP, DE 2" X 1"</t>
  </si>
  <si>
    <t xml:space="preserve"> 2.33 </t>
  </si>
  <si>
    <t>BUCHA DE REDUCAO DE FERRO GALVANIZADO, COM ROSCA BSP, DE 2" X 1 1/2"</t>
  </si>
  <si>
    <t xml:space="preserve"> 2.34 </t>
  </si>
  <si>
    <t>BUCHA DE REDUCAO DE FERRO GALVANIZADO, COM ROSCA BSP, DE 2" X 1 1/4"</t>
  </si>
  <si>
    <t xml:space="preserve"> 2.35 </t>
  </si>
  <si>
    <t>BUCHA DE REDUCAO DE FERRO GALVANIZADO, COM ROSCA BSP, DE 2 1/2" X 1"</t>
  </si>
  <si>
    <t xml:space="preserve"> 2.36 </t>
  </si>
  <si>
    <t>BUCHA DE REDUCAO DE FERRO GALVANIZADO, COM ROSCA BSP, DE 2 1/2" X 1 1/2"</t>
  </si>
  <si>
    <t xml:space="preserve"> 2.37 </t>
  </si>
  <si>
    <t>BUCHA DE REDUCAO DE FERRO GALVANIZADO, COM ROSCA BSP, DE 2 1/2" X 1 1/4"</t>
  </si>
  <si>
    <t xml:space="preserve"> 2.38 </t>
  </si>
  <si>
    <t>BUCHA DE REDUCAO DE FERRO GALVANIZADO, COM ROSCA BSP, DE 2 1/2" X 2"</t>
  </si>
  <si>
    <t xml:space="preserve"> 2.39 </t>
  </si>
  <si>
    <t>BUCHA DE REDUCAO DE FERRO GALVANIZADO, COM ROSCA BSP, DE 3" X 1 1/2"</t>
  </si>
  <si>
    <t xml:space="preserve"> 2.40 </t>
  </si>
  <si>
    <t>BUCHA DE REDUCAO DE FERRO GALVANIZADO, COM ROSCA BSP, DE 3" X 1 1/4"</t>
  </si>
  <si>
    <t xml:space="preserve"> 2.41 </t>
  </si>
  <si>
    <t>BUCHA DE REDUCAO DE FERRO GALVANIZADO, COM ROSCA BSP, DE 3" X 2"</t>
  </si>
  <si>
    <t xml:space="preserve"> 2.42 </t>
  </si>
  <si>
    <t>BUCHA DE REDUCAO DE FERRO GALVANIZADO, COM ROSCA BSP, DE 3" X 2 1/2"</t>
  </si>
  <si>
    <t xml:space="preserve"> 2.43 </t>
  </si>
  <si>
    <t>BUCHA DE REDUCAO DE FERRO GALVANIZADO, COM ROSCA BSP, DE 3/4" X 1/2"</t>
  </si>
  <si>
    <t xml:space="preserve"> 2.44 </t>
  </si>
  <si>
    <t>BUCHA DE REDUCAO DE FERRO GALVANIZADO, COM ROSCA BSP, DE 4" X 2"</t>
  </si>
  <si>
    <t xml:space="preserve"> 2.45 </t>
  </si>
  <si>
    <t>BUCHA DE REDUCAO DE FERRO GALVANIZADO, COM ROSCA BSP, DE 4" X 2 1/2"</t>
  </si>
  <si>
    <t xml:space="preserve"> 2.46 </t>
  </si>
  <si>
    <t>BUCHA DE REDUCAO DE FERRO GALVANIZADO, COM ROSCA BSP, DE 4" X 3"</t>
  </si>
  <si>
    <t xml:space="preserve"> 2.47 </t>
  </si>
  <si>
    <t>BUCHA DE REDUCAO DE PVC, SOLDAVEL, LONGA, COM 50 X 32 MM, PARA AGUA FRIA PREDIAL</t>
  </si>
  <si>
    <t xml:space="preserve"> 2.48 </t>
  </si>
  <si>
    <t>BUCHA DE REDUCAO DE PVC, SOLDAVEL, CURTA, COM 110 X 85 MM, PARA AGUA FRIA PREDIAL</t>
  </si>
  <si>
    <t xml:space="preserve"> 2.49 </t>
  </si>
  <si>
    <t>BUCHA DE REDUCAO DE PVC, SOLDAVEL, LONGA, 50 X 40 MM, PARA ESGOTO PREDIAL</t>
  </si>
  <si>
    <t xml:space="preserve"> 2.50 </t>
  </si>
  <si>
    <t>BUCHA DE REDUCAO PVC ROSCAVEL 1 1/2" X 1"</t>
  </si>
  <si>
    <t xml:space="preserve"> 2.51 </t>
  </si>
  <si>
    <t>BUCHA DE REDUCAO PVC, ROSCAVEL, 1 1/2"  X1 1/4 "</t>
  </si>
  <si>
    <t xml:space="preserve"> 2.52 </t>
  </si>
  <si>
    <t>BUCHA DE REDUCAO PVC ROSCAVEL, 1 1/2" X 3/4"</t>
  </si>
  <si>
    <t xml:space="preserve"> 2.53 </t>
  </si>
  <si>
    <t>BUCHA DE REDUCAO PVC, ROSCAVEL, 2"  X 1 "</t>
  </si>
  <si>
    <t xml:space="preserve"> 2.54 </t>
  </si>
  <si>
    <t>BUCHA DE REDUCAO PVC, ROSCAVEL,  2"  X 1 1/2 "</t>
  </si>
  <si>
    <t xml:space="preserve"> 2.55 </t>
  </si>
  <si>
    <t>BUCHA DE REDUCAO PVC, ROSCAVEL, 2"  X 1 1/4 "</t>
  </si>
  <si>
    <t xml:space="preserve"> 2.56 </t>
  </si>
  <si>
    <t>BUCHA DE REDUCAO PVC ROSCAVEL 3/4" X 1/2"</t>
  </si>
  <si>
    <t xml:space="preserve"> 2.57 </t>
  </si>
  <si>
    <t>BUCHA DE REDUCAO DE PVC, SOLDAVEL, CURTA, COM 32 X 25 MM, PARA AGUA FRIA PREDIAL</t>
  </si>
  <si>
    <t xml:space="preserve"> 2.58 </t>
  </si>
  <si>
    <t>BUCHA DE REDUCAO DE PVC, SOLDAVEL, CURTA, COM 40 X 32 MM, PARA AGUA FRIA PREDIAL</t>
  </si>
  <si>
    <t xml:space="preserve"> 2.59 </t>
  </si>
  <si>
    <t>BUCHA DE REDUCAO DE PVC, SOLDAVEL, CURTA, COM 50 X 40 MM, PARA AGUA FRIA PREDIAL</t>
  </si>
  <si>
    <t xml:space="preserve"> 2.60 </t>
  </si>
  <si>
    <t>BUCHA DE REDUCAO DE PVC, SOLDAVEL, CURTA, COM 60 X 50 MM, PARA AGUA FRIA PREDIAL</t>
  </si>
  <si>
    <t xml:space="preserve"> 2.61 </t>
  </si>
  <si>
    <t>BUCHA DE REDUCAO DE PVC, SOLDAVEL, LONGA, COM 32 X 20 MM, PARA AGUA FRIA PREDIAL</t>
  </si>
  <si>
    <t xml:space="preserve"> 2.62 </t>
  </si>
  <si>
    <t>BUCHA DE REDUCAO DE PVC, SOLDAVEL, LONGA, COM 40 X 20 MM, PARA AGUA FRIA PREDIAL</t>
  </si>
  <si>
    <t xml:space="preserve"> 2.63 </t>
  </si>
  <si>
    <t>BUCHA DE REDUCAO DE PVC, SOLDAVEL, LONGA, COM 40 X 25 MM, PARA AGUA FRIA PREDIAL</t>
  </si>
  <si>
    <t xml:space="preserve"> 2.64 </t>
  </si>
  <si>
    <t>BUCHA DE REDUCAO DE PVC, SOLDAVEL, LONGA, COM 50 X 20 MM, PARA AGUA FRIA PREDIAL</t>
  </si>
  <si>
    <t xml:space="preserve"> 2.65 </t>
  </si>
  <si>
    <t>BUCHA DE REDUCAO DE PVC, SOLDAVEL, LONGA, COM 50 X 25 MM, PARA AGUA FRIA PREDIAL</t>
  </si>
  <si>
    <t xml:space="preserve"> 2.66 </t>
  </si>
  <si>
    <t>BUCHA DE REDUCAO DE PVC, SOLDAVEL, LONGA, COM 60 X 25 MM, PARA AGUA FRIA PREDIAL</t>
  </si>
  <si>
    <t xml:space="preserve"> 2.67 </t>
  </si>
  <si>
    <t>BUCHA DE REDUCAO DE PVC, SOLDAVEL, LONGA, COM 60 X 32 MM, PARA AGUA FRIA PREDIAL</t>
  </si>
  <si>
    <t xml:space="preserve"> 2.68 </t>
  </si>
  <si>
    <t>BUCHA DE REDUCAO DE PVC, SOLDAVEL, LONGA, COM 60 X 40 MM, PARA AGUA FRIA PREDIAL</t>
  </si>
  <si>
    <t xml:space="preserve"> 2.69 </t>
  </si>
  <si>
    <t>BUCHA DE REDUCAO DE PVC, SOLDAVEL, LONGA, COM 60 X 50 MM, PARA AGUA FRIA PREDIAL</t>
  </si>
  <si>
    <t xml:space="preserve"> 2.70 </t>
  </si>
  <si>
    <t>CAIXA D'AGUA FIBRA DE VIDRO PARA 1000 LITROS, COM TAMPA</t>
  </si>
  <si>
    <t xml:space="preserve"> 2.71 </t>
  </si>
  <si>
    <t>CAIXA SIFONADA PVC, 150 X 150 X 50 MM, COM GRELHA QUADRADA BRANCA (NBR 5688)</t>
  </si>
  <si>
    <t xml:space="preserve"> 2.72 </t>
  </si>
  <si>
    <t>CAIXA SIFONADA PVC 150 X 150 X 50MM COM TAMPA CEGA QUADRADA BRANCA</t>
  </si>
  <si>
    <t xml:space="preserve"> 2.72.1 </t>
  </si>
  <si>
    <t>CAIXA DE DESCARGA DE PLASTICO EXTERNA, DE *9* L, PUXADOR FIO DE NYLON, NAO INCLUSO CANO, BOLSA, ENGATE</t>
  </si>
  <si>
    <t xml:space="preserve"> 2.72.2 </t>
  </si>
  <si>
    <t>CAIXA SIFONADA PVC, 100 X 100 X 50 MM, COM GRELHA REDONDA BRANCA</t>
  </si>
  <si>
    <t xml:space="preserve"> 2.73 </t>
  </si>
  <si>
    <t>CANOPLA ACABAMENTO CROMADO PARA INSTALACAO DE SPRINKLER, SOB FORRO, 15 MM</t>
  </si>
  <si>
    <t xml:space="preserve"> 2.73.2 </t>
  </si>
  <si>
    <t>CANTONEIRA FERRO GALVANIZADO DE ABAS IGUAIS, 1" X 1/8" (L X E) , 1,20KG/M</t>
  </si>
  <si>
    <t xml:space="preserve"> 2.74 </t>
  </si>
  <si>
    <t>CAP OU TAMPAO DE FERRO GALVANIZADO, COM ROSCA BSP, DE 1"</t>
  </si>
  <si>
    <t>CANTONEIRA FERRO GALVANIZADO DE ABAS IGUAIS, 1 1/2" X 1/4" (L X E), 3,40 KG/M</t>
  </si>
  <si>
    <t xml:space="preserve"> 2.75 </t>
  </si>
  <si>
    <t>CAP OU TAMPAO DE FERRO GALVANIZADO, COM ROSCA BSP, DE 1 1/2"</t>
  </si>
  <si>
    <t xml:space="preserve"> 2.76 </t>
  </si>
  <si>
    <t>CAP OU TAMPAO DE FERRO GALVANIZADO, COM ROSCA BSP, DE 1 1/4"</t>
  </si>
  <si>
    <t xml:space="preserve"> 2.77 </t>
  </si>
  <si>
    <t>CAP OU TAMPAO DE FERRO GALVANIZADO, COM ROSCA BSP, DE 2"</t>
  </si>
  <si>
    <t xml:space="preserve"> 2.78 </t>
  </si>
  <si>
    <t>CAP OU TAMPAO DE FERRO GALVANIZADO, COM ROSCA BSP, DE 2 1/2"</t>
  </si>
  <si>
    <t xml:space="preserve"> 2.79 </t>
  </si>
  <si>
    <t>CAP OU TAMPAO DE FERRO GALVANIZADO, COM ROSCA BSP, DE 3"</t>
  </si>
  <si>
    <t xml:space="preserve"> 2.80 </t>
  </si>
  <si>
    <t>CAP OU TAMPAO DE FERRO GALVANIZADO, COM ROSCA BSP, DE 3/4"</t>
  </si>
  <si>
    <t xml:space="preserve"> 2.81 </t>
  </si>
  <si>
    <t>CAP OU TAMPAO DE FERRO GALVANIZADO, COM ROSCA BSP, DE 4"</t>
  </si>
  <si>
    <t xml:space="preserve"> 2.82 </t>
  </si>
  <si>
    <t>CAP PVC, SERIE R, DN 100 MM, PARA ESGOTO PREDIAL</t>
  </si>
  <si>
    <t xml:space="preserve"> 2.83 </t>
  </si>
  <si>
    <t>CAP PVC, SERIE R, DN 150 MM, PARA ESGOTO PREDIAL</t>
  </si>
  <si>
    <t xml:space="preserve"> 2.84 </t>
  </si>
  <si>
    <t>CAP PVC, SERIE R, DN 75 MM, PARA ESGOTO PREDIAL</t>
  </si>
  <si>
    <t xml:space="preserve"> 2.85 </t>
  </si>
  <si>
    <t>CAP PVC, ROSCAVEL, 1",  PARA AGUA FRIA PREDIAL</t>
  </si>
  <si>
    <t xml:space="preserve"> 2.86 </t>
  </si>
  <si>
    <t>CAP PVC, ROSCAVEL, 1 1/2",  AGUA FRIA PREDIAL</t>
  </si>
  <si>
    <t xml:space="preserve"> 2.87 </t>
  </si>
  <si>
    <t>CAP PVC, ROSCAVEL, 1 1/4",  AGUA FRIA PREDIAL</t>
  </si>
  <si>
    <t xml:space="preserve"> 2.88 </t>
  </si>
  <si>
    <t>CAP PVC, ROSCAVEL, 1/2", PARA AGUA FRIA PREDIAL</t>
  </si>
  <si>
    <t xml:space="preserve"> 2.89 </t>
  </si>
  <si>
    <t>CAP PVC, ROSCAVEL, 2",  AGUA FRIA PREDIAL</t>
  </si>
  <si>
    <t xml:space="preserve"> 2.90 </t>
  </si>
  <si>
    <t>CAP PVC, ROSCAVEL, 2 1/2",  AGUA FRIA PREDIAL</t>
  </si>
  <si>
    <t xml:space="preserve"> 2.91 </t>
  </si>
  <si>
    <t>CAP PVC, ROSCAVEL, 3",  AGUA FRIA PREDIAL</t>
  </si>
  <si>
    <t xml:space="preserve"> 2.92 </t>
  </si>
  <si>
    <t>CAP PVC, ROSCAVEL, 3/4",  PARA AGUA FRIA PREDIAL</t>
  </si>
  <si>
    <t xml:space="preserve"> 2.93 </t>
  </si>
  <si>
    <t>CAP PVC, SOLDAVEL, DN 100 MM, SERIE NORMAL, PARA ESGOTO PREDIAL</t>
  </si>
  <si>
    <t xml:space="preserve"> 2.94 </t>
  </si>
  <si>
    <t>CAP PVC, SOLDAVEL, DN 50 MM, SERIE NORMAL, PARA ESGOTO PREDIAL</t>
  </si>
  <si>
    <t xml:space="preserve"> 2.95 </t>
  </si>
  <si>
    <t>CAP PVC, SOLDAVEL, DN 75 MM, SERIE NORMAL, PARA ESGOTO PREDIAL</t>
  </si>
  <si>
    <t xml:space="preserve"> 2.96 </t>
  </si>
  <si>
    <t>CAP PVC, SOLDAVEL, 25 MM, PARA AGUA FRIA PREDIAL</t>
  </si>
  <si>
    <t xml:space="preserve"> 2.97 </t>
  </si>
  <si>
    <t>CAP PVC, SOLDAVEL, 32 MM, PARA AGUA FRIA PREDIAL</t>
  </si>
  <si>
    <t xml:space="preserve"> 2.98 </t>
  </si>
  <si>
    <t>CAP PVC, SOLDAVEL, 40 MM, PARA AGUA FRIA PREDIAL</t>
  </si>
  <si>
    <t xml:space="preserve"> 2.99 </t>
  </si>
  <si>
    <t>CAP PVC, SOLDAVEL, 50 MM, PARA AGUA FRIA PREDIAL</t>
  </si>
  <si>
    <t>CAP PVC, SOLDAVEL, 60 MM, PARA AGUA FRIA PREDIAL</t>
  </si>
  <si>
    <t>CHAVE DUPLA PARA CONEXOES TIPO STORZ, ENGATE RAPIDO 1 1/2" X 2 1/2", EM LATAO, PARA INSTALACAO PREDIAL COMBATE A INCENDIO</t>
  </si>
  <si>
    <t xml:space="preserve"> 2.101.2 </t>
  </si>
  <si>
    <t>CRUZETA DE FERRO GALVANIZADO, COM ROSCA BSP, DE 1/2"</t>
  </si>
  <si>
    <t>CUBA ACO INOX (AISI 304) DE EMBUTIR COM VALVULA DE 3 1/2 ", DE *56 X 33 X 12* CM</t>
  </si>
  <si>
    <t>MASSA PLASTICA PARA MARMORE/GRANITO</t>
  </si>
  <si>
    <t>LAVATORIO/CUBA DE SOBREPOR OVAL PEQUENA LOUCA BRANCA SEM LADRAO *31 X 44*</t>
  </si>
  <si>
    <t>CUBA ACO INOX (AISI 304) DE EMBUTIR COM VALVULA 3 1/2 ", DE *46 X 30 X 12* CM</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</si>
  <si>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</si>
  <si>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</si>
  <si>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</si>
  <si>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</si>
  <si>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</si>
  <si>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90 GRAUS DE FERRO GALVANIZADO, COM ROSCA BSP FEMEA, DE 3/4"</t>
  </si>
  <si>
    <t>CURVA 90 GRAUS DE FERRO GALVANIZADO, COM ROSCA BSP FEMEA, DE 1"</t>
  </si>
  <si>
    <t>CURVA 90 GRAUS DE FERRO GALVANIZADO, COM ROSCA BSP FEMEA, DE 1 1/4"</t>
  </si>
  <si>
    <t>CURVA 90 GRAUS DE FERRO GALVANIZADO, COM ROSCA BSP FEMEA, DE 1 1/2"</t>
  </si>
  <si>
    <t>CURVA 90 GRAUS DE FERRO GALVANIZADO, COM ROSCA BSP FEMEA, DE 2"</t>
  </si>
  <si>
    <t>CURVA 90 GRAUS DE FERRO GALVANIZADO, COM ROSCA BSP FEMEA, DE 2 1/2"</t>
  </si>
  <si>
    <t>CURVA 90 GRAUS DE FERRO GALVANIZADO, COM ROSCA BSP FEMEA, DE 3"</t>
  </si>
  <si>
    <t>CURVA 90 GRAUS DE FERRO GALVANIZADO, COM ROSCA BSP FEMEA, DE 4"</t>
  </si>
  <si>
    <t>CURVA PVC 90 GRAUS, ROSCAVEL, 1",  AGUA FRIA PREDIAL</t>
  </si>
  <si>
    <t>CURVA PVC 90 GRAUS, ROSCAVEL, 1 1/4",  AGUA FRIA PREDIAL</t>
  </si>
  <si>
    <t>CURVA PVC 90 GRAUS, ROSCAVEL, 1 1/2",  AGUA FRIA PREDIAL</t>
  </si>
  <si>
    <t>CURVA PVC 90 GRAUS, ROSCAVEL, 1/2",  AGUA FRIA PREDIAL</t>
  </si>
  <si>
    <t>CURVA PVC 90 GRAUS, ROSCAVEL, 2",  AGUA FRIA PREDIAL</t>
  </si>
  <si>
    <t>CURVA PVC 90 GRAUS, ROSCAVEL, 3/4",  AGUA FRIA PREDIAL</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</si>
  <si>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</si>
  <si>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</si>
  <si>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</si>
  <si>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</si>
  <si>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</si>
  <si>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</si>
  <si>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PVC LONGA 45 GRAUS, 100 MM, PARA ESGOTO PREDIAL</t>
  </si>
  <si>
    <t>CURVA PVC LONGA 45G, DN 50 MM, PARA ESGOTO PREDIAL</t>
  </si>
  <si>
    <t>CURVA PVC LONGA 45G, DN 75 MM, PARA ESGOTO PREDIAL</t>
  </si>
  <si>
    <t>CURVA PVC CURTA 90 GRAUS, 100 MM, PARA ESGOTO PREDIAL</t>
  </si>
  <si>
    <t>CURVA PVC CURTA 90 GRAUS, DN 40 MM, PARA ESGOTO PREDIAL</t>
  </si>
  <si>
    <t>CURVA PVC CURTA 90 G, DN 50 MM, PARA ESGOTO PREDIAL</t>
  </si>
  <si>
    <t>CURVA PVC CURTA 90 GRAUS, DN 75 MM, PARA ESGOTO PREDIAL</t>
  </si>
  <si>
    <t>CURVA PVC LONGA 90 GRAUS, 100 MM, PARA ESGOTO PREDIAL</t>
  </si>
  <si>
    <t>CURVA PVC LONGA 90 GRAUS, 40 MM, PARA ESGOTO PREDIAL</t>
  </si>
  <si>
    <t>CURVA PVC LONGA 90 GRAUS, 50 MM, PARA ESGOTO PREDIAL</t>
  </si>
  <si>
    <t>CURVA PVC LONGA 90 GRAUS, 75 MM, PARA ESGOTO PREDIAL</t>
  </si>
  <si>
    <t>DUCHA HIGIENICA PLASTICA COM REGISTRO METALICO 1/2 "</t>
  </si>
  <si>
    <t>ENGATE / RABICHO FLEXIVEL INOX 1/2 " X 30 CM</t>
  </si>
  <si>
    <t>ENGATE / RABICHO FLEXIVEL INOX 1/2 " X 40 CM</t>
  </si>
  <si>
    <t>CONJUNTO DE LIGACAO PARA BACIA SANITARIA AJUSTAVEL, EM PLASTICO BRANCO, COM TUBO, CANOPLA E ESPUDE</t>
  </si>
  <si>
    <t>FITA VEDA ROSCA EM ROLOS DE 18 MM X 50 M (L X C)</t>
  </si>
  <si>
    <t>FLANGE PVC, ROSCAVEL, SEXTAVADO, SEM FUROS, 1"</t>
  </si>
  <si>
    <t>FLANGE PVC, ROSCAVEL, SEXTAVADO, SEM FUROS, 1 1/2"</t>
  </si>
  <si>
    <t>FLANGE PVC, ROSCAVEL SEXTAVADO SEM FUROS 3/4"</t>
  </si>
  <si>
    <t>FORRO DE FIBRA MINERAL EM PLACAS DE 625 X 625 MM, E = 15/16 MM, BORDA REBAIXADA, COM PINTURA ANTIMOFO, APOIADO EM PERFIL DE ACO GALVANIZADO COM 24 MM DE BASE - INSTALADO</t>
  </si>
  <si>
    <t xml:space="preserve"> 2.151.1 </t>
  </si>
  <si>
    <t>FORRO DE FIBRA MINERAL EM PLACAS DE 1250 X 625 MM, E = 15 MM, BORDA RETA, COM PINTURA ANTIMOFO, APOIADO EM PERFIL DE ACO GALVANIZADO COM 24 MM DE BASE - INSTALADO</t>
  </si>
  <si>
    <t>GESSO EM PO PARA REVESTIMENTOS/MOLDURAS/SANCAS</t>
  </si>
  <si>
    <t>GRAUTE CIMENTICIO PARA USO GERAL</t>
  </si>
  <si>
    <t>COTOVELO 45 GRAUS DE FERRO GALVANIZADO, COM ROSCA BSP, DE 1"</t>
  </si>
  <si>
    <t>COTOVELO 45 GRAUS DE FERRO GALVANIZADO, COM ROSCA BSP, DE 1 1/4"</t>
  </si>
  <si>
    <t>COTOVELO 45 GRAUS DE FERRO GALVANIZADO, COM ROSCA BSP, DE 1 1/2"</t>
  </si>
  <si>
    <t>COTOVELO 45 GRAUS DE FERRO GALVANIZADO, COM ROSCA BSP, DE 2"</t>
  </si>
  <si>
    <t>COTOVELO 45 GRAUS DE FERRO GALVANIZADO, COM ROSCA BSP, DE 2 1/2"</t>
  </si>
  <si>
    <t>COTOVELO 45 GRAUS DE FERRO GALVANIZADO, COM ROSCA BSP, DE 3"</t>
  </si>
  <si>
    <t>COTOVELO 45 GRAUS DE FERRO GALVANIZADO, COM ROSCA BSP, DE 3/4"</t>
  </si>
  <si>
    <t>COTOVELO 45 GRAUS DE FERRO GALVANIZADO, COM ROSCA BSP, DE 4"</t>
  </si>
  <si>
    <t>JOELHO PVC, ROSCAVEL, 45 GRAUS, 1", PARA AGUA FRIA PREDIAL</t>
  </si>
  <si>
    <t>JOELHO PVC, 45 GRAUS, ROSCAVEL,  1 1/2", AGUA FRIA PREDIAL</t>
  </si>
  <si>
    <t>JOELHO PVC, 45 GRAUS, ROSCAVEL, 1 1/4",  AGUA FRIA PREDIAL</t>
  </si>
  <si>
    <t>JOELHO PVC, ROSCAVEL, 45 GRAUS, 1/2", PARA AGUA FRIA PREDIAL</t>
  </si>
  <si>
    <t>JOELHO PVC, 45 GRAUS, ROSCAVEL, 2", AGUA FRIA PREDIAL</t>
  </si>
  <si>
    <t>JOELHO PVC, ROSCAVEL, 45 GRAUS, 3/4",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</si>
  <si>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</si>
  <si>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</si>
  <si>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</si>
  <si>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</si>
  <si>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</si>
  <si>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</si>
  <si>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COTOVELO 90 GRAUS DE FERRO GALVANIZADO, COM ROSCA BSP, DE 1"</t>
  </si>
  <si>
    <t xml:space="preserve"> 2.176.1 </t>
  </si>
  <si>
    <t>COTOVELO 90 GRAUS DE FERRO GALVANIZADO, COM ROSCA BSP MACHO/FEMEA, DE 1/2"</t>
  </si>
  <si>
    <t>JOELHO, PVC SOLDAVEL, 45 GRAUS, 85 MM, PARA AGUA FRIA PREDIAL</t>
  </si>
  <si>
    <t>COTOVELO 90 GRAUS DE FERRO GALVANIZADO, COM ROSCA BSP, DE 1 1/4"</t>
  </si>
  <si>
    <t>COTOVELO 90 GRAUS DE FERRO GALVANIZADO, COM ROSCA BSP, DE 1 1/2"</t>
  </si>
  <si>
    <t>COTOVELO 90 GRAUS DE FERRO GALVANIZADO, COM ROSCA BSP, DE 1/2"</t>
  </si>
  <si>
    <t>COTOVELO 90 GRAUS DE FERRO GALVANIZADO, COM ROSCA BSP, DE 2"</t>
  </si>
  <si>
    <t>COTOVELO 90 GRAUS DE FERRO GALVANIZADO, COM ROSCA BSP, DE 2 1/2"</t>
  </si>
  <si>
    <t>COTOVELO 90 GRAUS DE FERRO GALVANIZADO, COM ROSCA BSP, DE 3"</t>
  </si>
  <si>
    <t>COTOVELO 90 GRAUS DE FERRO GALVANIZADO, COM ROSCA BSP, DE 3/4"</t>
  </si>
  <si>
    <t>COTOVELO 90 GRAUS DE FERRO GALVANIZADO, COM ROSCA BSP, DE 4"</t>
  </si>
  <si>
    <t>JOELHO PVC, ROSCAVEL, 90 GRAUS, 1", PARA AGUA FRIA PREDIAL</t>
  </si>
  <si>
    <t>JOELHO PVC, 90 GRAUS, ROSCAVEL, 1 1/2",  AGUA FRIA PREDIAL</t>
  </si>
  <si>
    <t>JOELHO PVC, 90 GRAUS, ROSCAVEL, 1 1/4", AGUA FRIA PREDIAL</t>
  </si>
  <si>
    <t>JOELHO PVC, ROSCAVEL, 90 GRAUS, 1/2", PARA AGUA FRIA PREDIAL</t>
  </si>
  <si>
    <t>JOELHO PVC, 90 GRAUS, ROSCAVEL, 2", AGUA FRIA PREDIAL</t>
  </si>
  <si>
    <t>JOELHO PVC, ROSCAVEL, 90 GRAUS, 3/4", PARA AGUA FRIA PREDIAL</t>
  </si>
  <si>
    <t>JOELHO DE REDUCAO, PVC, ROSCAVEL COM BUCHA DE LATAO, 90 GRAUS,  3/4" X 1/2",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</si>
  <si>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</si>
  <si>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</si>
  <si>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</si>
  <si>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</si>
  <si>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</si>
  <si>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</si>
  <si>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</si>
  <si>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</si>
  <si>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</si>
  <si>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COM ROSCA, 90 GRAUS, 25 MM X 1/2", PARA AGUA FRIA PREDIAL</t>
  </si>
  <si>
    <t>JOELHO PVC,  SOLDAVEL COM ROSCA, 90 GRAUS, 25 MM X 3/4", PARA AGUA FRIA PREDIAL</t>
  </si>
  <si>
    <t>JOELHO PVC,  SOLDAVEL COM ROSCA, 90 GRAUS, 32 MM X 3/4", PARA AGUA FRIA PREDIAL</t>
  </si>
  <si>
    <t>COTOVELO DE REDUCAO 90 GRAUS DE FERRO GALVANIZADO, COM ROSCA BSP, DE 1" X 1/2"</t>
  </si>
  <si>
    <t>COTOVELO DE REDUCAO 90 GRAUS DE FERRO GALVANIZADO, COM ROSCA BSP, DE 1" X 3/4"</t>
  </si>
  <si>
    <t>COTOVELO DE REDUCAO 90 GRAUS DE FERRO GALVANIZADO, COM ROSCA BSP, DE 1 1/4" X 1"</t>
  </si>
  <si>
    <t>JOELHO DE REDUCAO, PVC SOLDAVEL, 90 GRAUS,  32 MM X 25 MM, PARA AGUA FRIA PREDIAL</t>
  </si>
  <si>
    <t>JOELHO, PVC SERIE R, 45 GRAUS, DN 100 MM, PARA ESGOTO PREDIAL</t>
  </si>
  <si>
    <t>JOELHO, PVC SERIE R, 45 GRAUS, DN 75 MM, PARA ESGOTO PREDIAL</t>
  </si>
  <si>
    <t>JOELHO, PVC SERIE R, 90 GRAUS, DN 100 MM, PARA ESGOTO PREDIAL</t>
  </si>
  <si>
    <t>JOELHO, PVC SERIE R, 90 GRAUS, DN 50 MM, PARA ESGOTO PREDIAL</t>
  </si>
  <si>
    <t>JOELHO, PVC SERIE R, 90 GRAUS, DN 75 MM, PARA ESGOTO PREDIAL</t>
  </si>
  <si>
    <t>JOELHO PVC, SOLDAVEL, PB, 45 GRAUS, DN 100 MM, PARA ESGOTO PREDIAL</t>
  </si>
  <si>
    <t>JOELHO PVC, SOLDAVEL, BB, 45 GRAUS, DN 40 MM, PARA ESGOTO PREDIAL</t>
  </si>
  <si>
    <t>JOELHO PVC, SOLDAVEL, PB, 45 GRAUS, DN 50 MM, PARA ESGOTO PREDIAL</t>
  </si>
  <si>
    <t>JOELHO PVC, SOLDAVEL, PB, 90 GRAUS, DN 100 MM, PARA ESGOTO PREDIAL</t>
  </si>
  <si>
    <t>JOELHO PVC, COM BOLSA E ANEL, 90 GRAUS, DN 40 X *38* MM, SERIE NORMAL, PARA ESGOTO PREDIAL</t>
  </si>
  <si>
    <t xml:space="preserve"> 2.218.1 </t>
  </si>
  <si>
    <t>JOELHO PVC COM VISITA, 90 GRAUS, DN 100 X 50 MM, SERIE NORMAL, PARA ESGOTO PREDIAL</t>
  </si>
  <si>
    <t xml:space="preserve"> 2.218.2 </t>
  </si>
  <si>
    <t>JOELHO PVC LEVE, 45 GRAUS, DN 150 MM, PARA ESGOTO PREDIAL</t>
  </si>
  <si>
    <t>TE 45 GRAUS DE FERRO GALVANIZADO, COM ROSCA BSP, DE 1"</t>
  </si>
  <si>
    <t>TE 45 GRAUS DE FERRO GALVANIZADO, COM ROSCA BSP, DE 1 1/2"</t>
  </si>
  <si>
    <t>TE 45 GRAUS DE FERRO GALVANIZADO, COM ROSCA BSP, DE 1 1/4"</t>
  </si>
  <si>
    <t>TE 45 GRAUS DE FERRO GALVANIZADO, COM ROSCA BSP, DE 2"</t>
  </si>
  <si>
    <t>TE 45 GRAUS DE FERRO GALVANIZADO, COM ROSCA BSP, DE 3"</t>
  </si>
  <si>
    <t>TE 45 GRAUS DE FERRO GALVANIZADO, COM ROSCA BSP, DE 3/4"</t>
  </si>
  <si>
    <t>TE 45 GRAUS DE FERRO GALVANIZADO, COM ROSCA BSP, DE 4"</t>
  </si>
  <si>
    <t>JUNCAO DE REDUCAO INVERTIDA, PVC SOLDAVEL, 75 X 50 MM, SERIE NORMAL PARA ESGOTO PREDIAL</t>
  </si>
  <si>
    <t>JUNCAO INVERTIDA, PVC SOLDAVEL, 75 X 75 MM, SERIE NORMAL PARA ESGOTO PREDIAL</t>
  </si>
  <si>
    <t>JUNCAO SIMPLES, PVC, 45 GRAUS, DN 100 X 100 MM, SERIE NORMAL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</si>
  <si>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</si>
  <si>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</si>
  <si>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</si>
  <si>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</si>
  <si>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</si>
  <si>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LIXA EM FOLHA PARA FERRO, NUMERO 150</t>
  </si>
  <si>
    <t xml:space="preserve"> 2.234.1 </t>
  </si>
  <si>
    <t>LIXA D'AGUA EM FOLHA, GRAO 100</t>
  </si>
  <si>
    <t>LUVA DE CORRER, PVC, DN 100 MM, PARA ESGOTO PREDIAL</t>
  </si>
  <si>
    <t>LUVA DE CORRER, PVC, DN 75 MM, PARA ESGOTO PREDIAL</t>
  </si>
  <si>
    <t>LUVA DE CORRER, PVC, DN 50 MM, PARA ESGOTO PREDIAL</t>
  </si>
  <si>
    <t>LUVA DE REDUCAO DE FERRO GALVANIZADO, COM ROSCA BSP, DE 1" X 1/2"</t>
  </si>
  <si>
    <t>LUVA DE REDUCAO DE FERRO GALVANIZADO, COM ROSCA BSP, DE 1" X 3/4"</t>
  </si>
  <si>
    <t>LUVA DE REDUCAO DE FERRO GALVANIZADO, COM ROSCA BSP, DE 1 1/2" X 1"</t>
  </si>
  <si>
    <t>LUVA DE REDUCAO DE FERRO GALVANIZADO, COM ROSCA BSP, DE 1 1/2" X 1 1/4"</t>
  </si>
  <si>
    <t>LUVA DE REDUCAO DE FERRO GALVANIZADO, COM ROSCA BSP, DE 1 1/2" X 1/2"</t>
  </si>
  <si>
    <t>LUVA DE REDUCAO DE FERRO GALVANIZADO, COM ROSCA BSP, DE 1 1/2" X 3/4"</t>
  </si>
  <si>
    <t>LUVA DE REDUCAO DE FERRO GALVANIZADO, COM ROSCA BSP, DE 1 1/4" X 1"</t>
  </si>
  <si>
    <t>LUVA DE REDUCAO DE FERRO GALVANIZADO, COM ROSCA BSP, DE 1 1/4" X 1/2"</t>
  </si>
  <si>
    <t>LUVA DE REDUCAO DE FERRO GALVANIZADO, COM ROSCA BSP, DE 1 1/4" X 3/4"</t>
  </si>
  <si>
    <t>LUVA DE REDUCAO DE FERRO GALVANIZADO, COM ROSCA BSP, DE 2" X 1"</t>
  </si>
  <si>
    <t>LUVA DE REDUCAO DE FERRO GALVANIZADO, COM ROSCA BSP, DE 2" X 1 1/2"</t>
  </si>
  <si>
    <t>LUVA DE REDUCAO DE FERRO GALVANIZADO, COM ROSCA BSP, DE 2" X 1 1/4"</t>
  </si>
  <si>
    <t>LUVA DE REDUCAO DE FERRO GALVANIZADO, COM ROSCA BSP, DE 2 1/2" X 1 1/2"</t>
  </si>
  <si>
    <t>LUVA DE REDUCAO DE FERRO GALVANIZADO, COM ROSCA BSP, DE 2 1/2" X 2"</t>
  </si>
  <si>
    <t>LUVA DE REDUCAO DE FERRO GALVANIZADO, COM ROSCA BSP, DE 3" X 1 1/2"</t>
  </si>
  <si>
    <t>LUVA DE REDUCAO DE FERRO GALVANIZADO, COM ROSCA BSP, DE 3" X 2"</t>
  </si>
  <si>
    <t>LUVA DE REDUCAO DE FERRO GALVANIZADO, COM ROSCA BSP, DE 3" X 2 1/2"</t>
  </si>
  <si>
    <t>LUVA DE REDUCAO DE FERRO GALVANIZADO, COM ROSCA BSP, DE 4" X 2"</t>
  </si>
  <si>
    <t>LUVA DE REDUCAO DE FERRO GALVANIZADO, COM ROSCA BSP, DE 4" X 2 1/2"</t>
  </si>
  <si>
    <t>LUVA DE REDUCAO DE FERRO GALVANIZADO, COM ROSCA BSP, DE 4" X 3"</t>
  </si>
  <si>
    <t>LUVA DE REDUCAO SOLDAVEL, PVC, 32 MM X 25 MM, PARA AGUA FRIA PREDIAL</t>
  </si>
  <si>
    <t>LUVA DE REDUCAO SOLDAVEL, PVC, 40 MM X 32 MM, PARA AGUA FRIA PREDIAL</t>
  </si>
  <si>
    <t>LUVA DE REDUCAO, PVC, SOLDAVEL, 50 X 25 MM, PARA AGUA FRIA PREDIAL</t>
  </si>
  <si>
    <t>LUVA DE REDUCAO SOLDAVEL, PVC, 60 MM X 50 MM, PARA AGUA FRIA PREDIAL</t>
  </si>
  <si>
    <t>LUVA DE FERRO GALVANIZADO, COM ROSCA BSP, DE 1"</t>
  </si>
  <si>
    <t>LUVA DE FERRO GALVANIZADO, COM ROSCA BSP, DE 1 1/2"</t>
  </si>
  <si>
    <t>LUVA DE FERRO GALVANIZADO, COM ROSCA BSP, DE 1 1/4"</t>
  </si>
  <si>
    <t>LUVA DE FERRO GALVANIZADO, COM ROSCA BSP, DE 2"</t>
  </si>
  <si>
    <t>LUVA DE FERRO GALVANIZADO, COM ROSCA BSP, DE 2 1/2"</t>
  </si>
  <si>
    <t>LUVA DE FERRO GALVANIZADO, COM ROSCA BSP, DE 3"</t>
  </si>
  <si>
    <t>LUVA DE FERRO GALVANIZADO, COM ROSCA BSP, DE 3/4"</t>
  </si>
  <si>
    <t>LUVA DE FERRO GALVANIZADO, COM ROSCA BSP, DE 4"</t>
  </si>
  <si>
    <t>LUVA SIMPLES, PVC SERIE REFORCADA - R, 100 MM, PARA ESGOTO PREDIAL</t>
  </si>
  <si>
    <t>LUVA SIMPLES, PVC SERIE REFORCADA - R, 150 MM, PARA ESGOTO PREDIAL</t>
  </si>
  <si>
    <t>LUVA SIMPLES, PVC SERIE REFORCADA - R, 75 MM, PARA ESGOTO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</si>
  <si>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</si>
  <si>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</si>
  <si>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</si>
  <si>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</si>
  <si>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</si>
  <si>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 xml:space="preserve"> 2.278.1 </t>
  </si>
  <si>
    <t>LUVA DE CORRER, CPVC, SOLDAVEL, 42 MM, PARA AGUA QUENTE PREDIAL</t>
  </si>
  <si>
    <t xml:space="preserve"> 2.278.2 </t>
  </si>
  <si>
    <t>LUVA SOLDAVEL COM ROSCA, PVC, 50 MM X 1 1/2", PARA AGUA FRIA PREDIAL</t>
  </si>
  <si>
    <t xml:space="preserve"> 2.278.3 </t>
  </si>
  <si>
    <t>LUVA DE CORRER, PVC PBA, JE, DN 50 / DE 60 MM, PARA REDE AGUA (NBR 10351)</t>
  </si>
  <si>
    <t>LUVA SOLDAVEL COM BUCHA DE LATAO, PVC, 25 MM X 1/2"</t>
  </si>
  <si>
    <t>LUVA SOLDAVEL COM BUCHA DE LATAO, PVC, 25 MM X 3/4"</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</si>
  <si>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</si>
  <si>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</si>
  <si>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</si>
  <si>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</si>
  <si>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SIMPLES, PVC, SOLDAVEL, DN 100 MM, SERIE NORMAL, PARA ESGOTO PREDIAL</t>
  </si>
  <si>
    <t>LUVA SIMPLES, PVC, SOLDAVEL, DN 50 MM, SERIE NORMAL, PARA ESGOTO PREDIAL</t>
  </si>
  <si>
    <t>LUVA SIMPLES, PVC, SOLDAVEL, DN 75 MM, SERIE NORMAL, PARA ESGOTO PREDIAL</t>
  </si>
  <si>
    <t>MASSA CORRIDA PVA PARA PAREDES INTERNAS</t>
  </si>
  <si>
    <t>MANGUEIRA DE INCENDIO, TIPO 2, DE 1 1/2", COMPRIMENTO = 15 M, TECIDO EM FIO DE POLIESTER E TUBO INTERNO EM BORRACHA SINTETICA, COM UNIOES ENGATE RAPIDO</t>
  </si>
  <si>
    <t xml:space="preserve"> 2.289.1 </t>
  </si>
  <si>
    <t>MANGUEIRA CRISTAL, LISA, PVC TRANSPARENTE, 3/4" X 2 MM</t>
  </si>
  <si>
    <t xml:space="preserve"> 2.289.2 </t>
  </si>
  <si>
    <t>MANOMETRO COM CAIXA EM ACO PINTADO, ESCALA *10* KGF/CM2 (*10* BAR), DIAMETRO NOMINAL DE *63* MM, CONEXAO DE 1/4"</t>
  </si>
  <si>
    <t>MICTORIO SIFONADO LOUCA BRANCA SEM COMPLEMENTOS</t>
  </si>
  <si>
    <t xml:space="preserve"> 2.290.1 </t>
  </si>
  <si>
    <t>MOLA AEREA FECHA PORTA, PARA PORTAS COM LARGURA ATE 95 CM</t>
  </si>
  <si>
    <t>NIPLE DE FERRO GALVANIZADO, COM ROSCA BSP, DE 1"</t>
  </si>
  <si>
    <t>NIPLE DE FERRO GALVANIZADO, COM ROSCA BSP, DE 1 1/2"</t>
  </si>
  <si>
    <t>NIPLE DE FERRO GALVANIZADO, COM ROSCA BSP, DE 1 1/4"</t>
  </si>
  <si>
    <t>NIPLE DE FERRO GALVANIZADO, COM ROSCA BSP, DE 2"</t>
  </si>
  <si>
    <t>NIPLE DE FERRO GALVANIZADO, COM ROSCA BSP, DE 2 1/2"</t>
  </si>
  <si>
    <t>NIPLE DE FERRO GALVANIZADO, COM ROSCA BSP, DE 3"</t>
  </si>
  <si>
    <t>NIPLE DE FERRO GALVANIZADO, COM ROSCA BSP, DE 3/4"</t>
  </si>
  <si>
    <t>NIPLE DE FERRO GALVANIZADO, COM ROSCA BSP, DE 4"</t>
  </si>
  <si>
    <t>NIPEL PVC, ROSCAVEL, 1",  AGUA FRIA PREDIAL</t>
  </si>
  <si>
    <t>NIPEL PVC, ROSCAVEL, 1 1/2",  AGUA FRIA PREDIAL</t>
  </si>
  <si>
    <t>NIPEL PVC, ROSCAVEL, 1 1/4",  AGUA FRIA PREDIAL</t>
  </si>
  <si>
    <t>NIPEL PVC, ROSCAVEL, 1/2",  AGUA FRIA PREDIAL</t>
  </si>
  <si>
    <t>NIPEL PVC, ROSCAVEL, 3/4",  AGUA FRIA PREDIAL</t>
  </si>
  <si>
    <t xml:space="preserve"> 2.303.1 </t>
  </si>
  <si>
    <t>NIPLE DE FERRO GALVANIZADO, COM ROSCA BSP, DE 1/2"</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</si>
  <si>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</si>
  <si>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</si>
  <si>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</si>
  <si>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DE LATAO COM ACABAMENTO CROMADO PARA FIXAR PECA SANITARIA, INCLUI PORCA CEGA, ARRUELA E BUCHA DE NYLON TAMANHO S-10</t>
  </si>
  <si>
    <t>PASTA LUBRIFICANTE PARA TUBOS E CONEXOES COM JUNTA ELASTICA (USO EM PVC, ACO, POLIETILENO E OUTROS) ( DE *400* G)</t>
  </si>
  <si>
    <t>PLUG PVC, ROSCAVEL, 1 1/2",  AGUA FRIA PREDIAL</t>
  </si>
  <si>
    <t>PLUG PVC ROSCAVEL,  1/2",  AGUA FRIA PREDIAL (NBR 5648)</t>
  </si>
  <si>
    <t>PLUG PVC, ROSCAVEL 3/4", PARA  AGUA FRIA PREDIAL</t>
  </si>
  <si>
    <t>PLUG PVC P/ ESG PREDIAL 100MM</t>
  </si>
  <si>
    <t>PLUG PVC P/ ESG PREDIAL 50MM</t>
  </si>
  <si>
    <t>PLUG PVC P/ ESG PREDIAL  75MM</t>
  </si>
  <si>
    <t xml:space="preserve"> 2.314.1 </t>
  </si>
  <si>
    <t>PLUG OU BUJAO DE FERRO GALVANIZADO, DE 1/2"</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</si>
  <si>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</si>
  <si>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</si>
  <si>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</si>
  <si>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</si>
  <si>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</si>
  <si>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</si>
  <si>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75 MM, PARA LAJES/ CALHAS</t>
  </si>
  <si>
    <t>RALO SIFONADO PVC REDONDO CONICO, 100 X 40 MM, COM GRELHA  BRANCA REDONDA</t>
  </si>
  <si>
    <t>REDUCAO EXCENTRICA PVC P/ ESG PREDIAL DN 100 X 50MM</t>
  </si>
  <si>
    <t>REDUCAO EXCENTRICA PVC P/ ESG PREDIAL DN 100 X 75MM</t>
  </si>
  <si>
    <t>REDUCAO EXCENTRICA PVC P/ ESG PREDIAL DN 75 X 50MM</t>
  </si>
  <si>
    <t>REGISTRO DE ESFERA, PVC, COM VOLANTE, VS, SOLDAVEL, DN 50 MM, COM CORPO DIVIDIDO</t>
  </si>
  <si>
    <t>REGISTRO GAVETA BRUTO EM LATAO FORJADO, BITOLA 1 " (REF 1509)</t>
  </si>
  <si>
    <t>REGISTRO GAVETA BRUTO EM LATAO FORJADO, BITOLA 1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</si>
  <si>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</si>
  <si>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</si>
  <si>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</si>
  <si>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</si>
  <si>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</si>
  <si>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 xml:space="preserve"> 2.346.1 </t>
  </si>
  <si>
    <t>REGISTRO GAVETA BRUTO EM LATAO FORJADO, BITOLA 1/2 " (REF 1509)</t>
  </si>
  <si>
    <t xml:space="preserve"> 2.346.2 </t>
  </si>
  <si>
    <t>REGISTRO DE ESFERA, PVC, COM VOLANTE, VS, SOLDAVEL, DN 60 MM, COM CORPO DIVIDIDO</t>
  </si>
  <si>
    <t>REGISTRO PRESSAO COM ACABAMENTO E CANOPLA CROMADA, SIMPLES, BITOLA 1/2 " (REF 1416)</t>
  </si>
  <si>
    <t>REGISTRO PRESSAO COM ACABAMENTO E CANOPLA CROMADA, SIMPLES, BITOLA 3/4 " (REF 1416)</t>
  </si>
  <si>
    <t>REGISTRO OU VALVULA GLOBO ANGULAR EM LATAO, PARA HIDRANTES EM INSTALACAO PREDIAL DE INCENDIO, 45 GRAUS, DIAMETRO DE 2 1/2", COM VOLANTE, CLASSE DE PRESSAO DE ATE 200 PSI</t>
  </si>
  <si>
    <t>ROLO DE LA DE CARNEIRO 23 CM (SEM CABO)</t>
  </si>
  <si>
    <t xml:space="preserve"> 2.352.1 </t>
  </si>
  <si>
    <t>SIFAO EM METAL CROMADO PARA PIA AMERICANA, 1.1/2 X 2 "</t>
  </si>
  <si>
    <t xml:space="preserve"> 2.352.2 </t>
  </si>
  <si>
    <t>SIFAO PLASTICO TIPO COPO PARA PIA AMERICANA 1.1/2 X 1.1/2 "</t>
  </si>
  <si>
    <t>SIFAO PLASTICO EXTENSIVEL UNIVERSAL, TIPO COPO</t>
  </si>
  <si>
    <t>SPRINKLER TIPO PENDENTE, 68 GRAUS CELSIUS (BULBO VERMELHO), ACABAMENTO CROMADO, 1/2" - 15 MM</t>
  </si>
  <si>
    <t>SPRINKLER TIPO PENDENTE, 68 GRAUS CELSIUS (BULBO VERMELHO), ACABAMENTO CROMADO, 3/4" - 20 MM</t>
  </si>
  <si>
    <t>TE DE REDUCAO DE FERRO GALVANIZADO, COM ROSCA BSP, DE 1" X 1/2"</t>
  </si>
  <si>
    <t>TE DE REDUCAO DE FERRO GALVANIZADO, COM ROSCA BSP, DE 1" X 3/4"</t>
  </si>
  <si>
    <t>TE DE REDUCAO DE FERRO GALVANIZADO, COM ROSCA BSP, DE 1 1/2" X 1"</t>
  </si>
  <si>
    <t>TE DE REDUCAO DE FERRO GALVANIZADO, COM ROSCA BSP, DE 1 1/2" X 3/4"</t>
  </si>
  <si>
    <t>TE DE REDUCAO DE FERRO GALVANIZADO, COM ROSCA BSP, DE 1 1/4" X 3/4"</t>
  </si>
  <si>
    <t>TE DE REDUCAO DE FERRO GALVANIZADO, COM ROSCA BSP, DE 2" X 1"</t>
  </si>
  <si>
    <t>TE DE REDUCAO DE FERRO GALVANIZADO, COM ROSCA BSP, DE 2" X 1 1/2"</t>
  </si>
  <si>
    <t>TE DE REDUCAO DE FERRO GALVANIZADO, COM ROSCA BSP, DE 2" X 1 1/4"</t>
  </si>
  <si>
    <t>TE DE REDUCAO DE FERRO GALVANIZADO, COM ROSCA BSP, DE 2 1/2" X 1"</t>
  </si>
  <si>
    <t>TE DE REDUCAO DE FERRO GALVANIZADO, COM ROSCA BSP, DE 2 1/2" X 1 1/2"</t>
  </si>
  <si>
    <t>TE DE REDUCAO DE FERRO GALVANIZADO, COM ROSCA BSP, DE 2 1/2" X 1 1/4"</t>
  </si>
  <si>
    <t>TE DE REDUCAO DE FERRO GALVANIZADO, COM ROSCA BSP, DE 2 1/2" X 2"</t>
  </si>
  <si>
    <t>TE DE REDUCAO DE FERRO GALVANIZADO, COM ROSCA BSP, DE 3" X 1"</t>
  </si>
  <si>
    <t>TE DE REDUCAO DE FERRO GALVANIZADO, COM ROSCA BSP, DE 3" X 1 1/2"</t>
  </si>
  <si>
    <t>TE DE REDUCAO DE FERRO GALVANIZADO, COM ROSCA BSP, DE 3" X 2"</t>
  </si>
  <si>
    <t>TE DE REDUCAO DE FERRO GALVANIZADO, COM ROSCA BSP, DE 3" X 2 1/2"</t>
  </si>
  <si>
    <t>TE DE REDUCAO DE FERRO GALVANIZADO, COM ROSCA BSP, DE 3/4" X 1/2"</t>
  </si>
  <si>
    <t xml:space="preserve"> 2.373.1 </t>
  </si>
  <si>
    <t>TE DE INSPECAO, PVC,  100 X 75 MM, SERIE NORMAL PARA ESGOTO PREDIAL</t>
  </si>
  <si>
    <t xml:space="preserve"> 2.373.2 </t>
  </si>
  <si>
    <t>TE METALICO, PARA CONEXAO COM ANEL DESLIZANTE EM TUBO PEX, DN 25 MM</t>
  </si>
  <si>
    <t>TE DE REDUCAO DE FERRO GALVANIZADO, COM ROSCA BSP, DE 4" X 2"</t>
  </si>
  <si>
    <t>TE DE REDUCAO DE FERRO GALVANIZADO, COM ROSCA BSP, DE 4" X 3"</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</si>
  <si>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</si>
  <si>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</si>
  <si>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</si>
  <si>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</si>
  <si>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</si>
  <si>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</si>
  <si>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FERRO GALVANIZADO, DE 1"</t>
  </si>
  <si>
    <t>TE DE FERRO GALVANIZADO, DE 1 1/2"</t>
  </si>
  <si>
    <t>TE DE FERRO GALVANIZADO, DE 1 1/4"</t>
  </si>
  <si>
    <t>TE DE FERRO GALVANIZADO, DE 2"</t>
  </si>
  <si>
    <t>TE DE FERRO GALVANIZADO, DE 2 1/2"</t>
  </si>
  <si>
    <t>TE DE FERRO GALVANIZADO, DE 3"</t>
  </si>
  <si>
    <t>TE DE FERRO GALVANIZADO, DE 3/4"</t>
  </si>
  <si>
    <t>TE DE FERRO GALVANIZADO, DE 4"</t>
  </si>
  <si>
    <t>TE DE FERRO GALVANIZADO, DE 5"</t>
  </si>
  <si>
    <t>TE DE FERRO GALVANIZADO, DE 6"</t>
  </si>
  <si>
    <t>TE SANITARIO, PVC, DN 100 X 100 MM, SERIE NORMAL, PARA ESGOTO PREDIAL</t>
  </si>
  <si>
    <t>TE SANITARIO, PVC, DN 100 X 50 MM, SERIE NORMAL, PARA ESGOTO PREDIAL</t>
  </si>
  <si>
    <t>TE SANITARIO, PVC, DN 100 X 75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</si>
  <si>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</si>
  <si>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</si>
  <si>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</si>
  <si>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25 MM, PARA AGUA FRIA PREDIAL (NBR 5648)</t>
  </si>
  <si>
    <t>TE SOLDAVEL, PVC, 90 GRAUS, 32 MM, PARA AGUA FRIA PREDIAL (NBR 5648)</t>
  </si>
  <si>
    <t>TE SOLDAVEL, PVC, 90 GRAUS, 40 MM, PARA AGUA FRIA PREDIAL (NBR 5648)</t>
  </si>
  <si>
    <t>TE SOLDAVEL, PVC, 90 GRAUS,50 MM, PARA AGUA FRIA PREDIAL (NBR 5648)</t>
  </si>
  <si>
    <t>TE SOLDAVEL, PVC, 90 GRAUS, 60 MM, PARA AGUA FRIA PREDIAL (NBR 5648)</t>
  </si>
  <si>
    <t xml:space="preserve"> 2.403.1 </t>
  </si>
  <si>
    <t>TE PVC, ROSCAVEL, 90 GRAUS, 3/4", AGUA FRIA PREDIAL</t>
  </si>
  <si>
    <t>TORNEIRA CROMADA COM BICO PARA JARDIM/TANQUE 1/2 " OU 3/4 " (REF 1153)</t>
  </si>
  <si>
    <t>TORNEIRA CROMADA DE MESA PARA LAVATORIO TEMPORIZADA PRESSAO BICA BAIXA</t>
  </si>
  <si>
    <t>TORNEIRA CROMADA CURTA SEM BICO PARA TANQUE, PADRAO POPULAR, 1/2 " OU 3/4 " (REF 1140)</t>
  </si>
  <si>
    <t>TUBO ACO GALVANIZADO COM COSTURA, CLASSE MEDIA, DN 3/4", E = *2,65* MM, PESO *1,58* KG/M (NBR 5580)</t>
  </si>
  <si>
    <t>TUBO PVC, ROSCAVEL, 1", AGUA FRIA PREDIAL</t>
  </si>
  <si>
    <t>TUBO PVC, ROSCAVEL, 1 1/2",  AGUA FRIA PREDIAL</t>
  </si>
  <si>
    <t>TUBO PVC, ROSCAVEL, 1 1/4", AGUA FRIA PREDIAL</t>
  </si>
  <si>
    <t>TUBO PVC, ROSCAVEL,  2", PARA AGUA FRIA PREDIAL</t>
  </si>
  <si>
    <t>TUBO PVC, ROSCAVEL,  2 1/2", AGUA FRIA PREDIAL</t>
  </si>
  <si>
    <t>TUBO PVC, ROSCAVEL, 3", AGUA FRIA PREDIAL</t>
  </si>
  <si>
    <t>TUBO PVC ROSCAVEL, 3/4",  AGUA FRIA PREDIAL</t>
  </si>
  <si>
    <t>TUBO PVC, ROSCAVEL, 4",  AGUA FRIA PREDIAL</t>
  </si>
  <si>
    <t>TUBO PVC  SERIE NORMAL, DN 100 MM, PARA ESGOTO  PREDIAL (NBR 5688)</t>
  </si>
  <si>
    <t>TUBO PVC  SERIE NORMAL, DN 40 MM, PARA ESGOTO  PREDIAL (NBR 5688)</t>
  </si>
  <si>
    <t>TUBO PVC SERIE NORMAL, DN 50 MM, PARA ESGOTO PREDIAL (NBR 5688)</t>
  </si>
  <si>
    <t>TUBO PVC SERIE NORMAL, DN 75 MM, PARA ESGOTO PREDIAL (NBR 5688)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</si>
  <si>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</si>
  <si>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</si>
  <si>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</si>
  <si>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</si>
  <si>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</si>
  <si>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</si>
  <si>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</si>
  <si>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 xml:space="preserve"> 2.426.1 </t>
  </si>
  <si>
    <t>TUBO ACO CARBONO SEM COSTURA 1/2", E= *2,77 MM, SCHEDULE 40, *1,27 KG/M</t>
  </si>
  <si>
    <t>UNIAO COM ASSENTO CONICO DE BRONZE, DIAMETRO 1"</t>
  </si>
  <si>
    <t>UNIAO DE FERRO GALVANIZADO, COM ASSENTO CONICO DE BRONZE, DE 1 1/2"</t>
  </si>
  <si>
    <t>UNIAO COM ASSENTO CONICO DE BRONZE, DIAMETRO 1/2"</t>
  </si>
  <si>
    <t>UNIAO COM ASSENTO CONICO DE BRONZE, DIAMETRO 2'</t>
  </si>
  <si>
    <t>UNIAO COM ASSENTO CONICO DE BRONZE, DIAMETRO 2 1/2"</t>
  </si>
  <si>
    <t>UNIAO COM ASSENTO CONICO DE BRONZE, DIAMETRO 3"</t>
  </si>
  <si>
    <t>UNIAO COM ASSENTO CONICO DE BRONZE, DIAMETRO 3/4"</t>
  </si>
  <si>
    <t>UNIAO COM ASSENTO CONICO DE BRONZE, DIAMETRO 4"</t>
  </si>
  <si>
    <t>UNIAO COM ASSENTO CONICO DE FERRO LONGO (MACHO-FEMEA), DIAMETRO 2"</t>
  </si>
  <si>
    <t>UNIAO COM ASSENTO CONICO DE FERRO LONGO (MACHO-FEMEA), DIAMETRO 4"</t>
  </si>
  <si>
    <t>UNIAO DE FERRO GALVANIZADO, COM ROSCA BSP, COM ASSENTO PLANO, DE 1"</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</si>
  <si>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</si>
  <si>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</si>
  <si>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</si>
  <si>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2"</t>
  </si>
  <si>
    <t>UNIAO DE FERRO GALVANIZADO, COM ROSCA BSP, COM ASSENTO PLANO, DE 2 1/2"</t>
  </si>
  <si>
    <t>UNIAO DE FERRO GALVANIZADO, COM ROSCA BSP, COM ASSENTO PLANO, DE 3"</t>
  </si>
  <si>
    <t>UNIAO DE FERRO GALVANIZADO, COM ROSCA BSP, COM ASSENTO PLANO, DE 3/4"</t>
  </si>
  <si>
    <t>UNIAO DE FERRO GALVANIZADO, COM ROSCA BSP, COM ASSENTO PLANO, DE 4"</t>
  </si>
  <si>
    <t>UNIAO PVC, ROSCAVEL 2",  AGUA FRIA PREDIAL</t>
  </si>
  <si>
    <t>UNIAO PVC, ROSCAVEL, 1",  AGUA FRIA PREDIAL</t>
  </si>
  <si>
    <t>UNIAO PVC, ROSCAVEL, 1 1/2",  AGUA FRIA PREDIAL</t>
  </si>
  <si>
    <t>UNIAO PVC, ROSCAVEL, 1 1/4",  AGUA FRIA PREDIAL</t>
  </si>
  <si>
    <t>UNIAO PVC, ROSCAVEL 1/2",  AGUA FRIA PREDIAL</t>
  </si>
  <si>
    <t>UNIAO PVC, SOLDAVEL, 20 MM,  PARA AGUA FRIA PREDIAL</t>
  </si>
  <si>
    <t>UNIAO PVC, SOLDAVEL, 25 MM,  PARA AGUA FRIA PREDIAL</t>
  </si>
  <si>
    <t>UNIAO PVC, ROSCAVEL, 3/4",  AGUA FRIA PREDIAL</t>
  </si>
  <si>
    <t>UNIAO PVC, SOLDAVEL, 85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</si>
  <si>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</si>
  <si>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</si>
  <si>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</si>
  <si>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</si>
  <si>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</si>
  <si>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VALVULA DE DESCARGA METALICA, BASE 1 1/2 " E ACABAMENTO METALICO CROMADO</t>
  </si>
  <si>
    <t>VALVULA DE DESCARGA EM METAL CROMADO PARA MICTORIO COM ACIONAMENTO POR PRESSAO E FECHAMENTO AUTOMATICO</t>
  </si>
  <si>
    <t>VALVULA DE RETENCAO HORIZONTAL, DE BRONZE (PN-25), 2", 400 PSI, TAMPA DE PORCA DE UNIAO, EXTREMIDADES COM ROSCA</t>
  </si>
  <si>
    <t>VALVULA DE RETENCAO HORIZONTAL, DE BRONZE (PN-25), 2 1/2",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</si>
  <si>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</si>
  <si>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</si>
  <si>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2 1/2", 200 PSI, EXTREMIDADES COM ROSCA</t>
  </si>
  <si>
    <t>VALVULA DE RETENCAO VERTICAL, DE BRONZE (PN-16), 3", 200 PSI, EXTREMIDADES COM ROSCA</t>
  </si>
  <si>
    <t>VALVULA EM METAL CROMADO PARA PIA AMERICANA 3.1/2 X 1.1/2 "</t>
  </si>
  <si>
    <t>BACIA SANITARIA (VASO) COM CAIXA ACOPLADA, DE LOUCA BRANCA</t>
  </si>
  <si>
    <t>BACIA SANITARIA (VASO) CONVENCIONAL DE LOUCA BRANCA</t>
  </si>
  <si>
    <t>FUNDO ANTICORROSIVO PARA METAIS FERROSOS (ZARCAO)</t>
  </si>
  <si>
    <t>!EM PROCESSO DE DESATIVACAO! CHAPA DE MADEIRA COMPENSADA DE PINUS, VIROLA OU EQUIVALENTE, DE *2,2 X 1,6* M, E = 6 MM</t>
  </si>
  <si>
    <t>!EM PROCESSO DE DESATIVACAO! MASSA CORRIDA PVA PARA PAREDES INTERNAS</t>
  </si>
  <si>
    <t>18L</t>
  </si>
  <si>
    <t>REJUNTE COLORIDO, CIMENTICIO</t>
  </si>
  <si>
    <t>JUNCAO DE REDUCAO INVERTIDA, PVC SOLDAVEL, 100 X 75 MM, SERIE NORMAL PARA ESGOTO PREDIAL</t>
  </si>
  <si>
    <t>SIFAO EM METAL CROMADO PARA PIA OU LAVATORIO, 1 X 1.1/2 "</t>
  </si>
  <si>
    <t>PINCEL CHATO (TRINCHA) CERDAS GRIS 1.1/2 " (38 MM)</t>
  </si>
  <si>
    <t>Geral</t>
  </si>
  <si>
    <t xml:space="preserve"> 3.1 </t>
  </si>
  <si>
    <t>ADESIVO ACRILICO/COLA DE CONTATO</t>
  </si>
  <si>
    <t xml:space="preserve"> 3.1.1 </t>
  </si>
  <si>
    <t>ADESIVO PLASTICO PARA PVC, FRASCO COM 175 GR</t>
  </si>
  <si>
    <t xml:space="preserve"> 3.4 </t>
  </si>
  <si>
    <t xml:space="preserve"> 3.5 </t>
  </si>
  <si>
    <t>AREIA MEDIA - POSTO JAZIDA/FORNECEDOR (RETIRADO NA JAZIDA, SEM TRANSPORTE)</t>
  </si>
  <si>
    <t xml:space="preserve"> 3.6 </t>
  </si>
  <si>
    <t>ARGAMASSA INDUSTRIALIZADA MULTIUSO, PARA REVESTIMENTO INTERNO E EXTERNO E ASSENTAMENTO DE BLOCOS DIVERSOS</t>
  </si>
  <si>
    <t xml:space="preserve"> 3.7 </t>
  </si>
  <si>
    <t>PEDRA BRITADA N. 1 (9,5 a 19 MM) POSTO PEDREIRA/FORNECEDOR, SEM FRETE</t>
  </si>
  <si>
    <t xml:space="preserve"> 3.8 </t>
  </si>
  <si>
    <t>PEDRA BRITADA N. 2 (19 A 38 MM) POSTO PEDREIRA/FORNECEDOR, SEM FRETE</t>
  </si>
  <si>
    <t xml:space="preserve"> 3.9 </t>
  </si>
  <si>
    <t>PEDRA BRITADA N. 3 (38 A 50 MM) POSTO PEDREIRA/FORNECEDOR, SEM FRETE</t>
  </si>
  <si>
    <t xml:space="preserve"> 3.10 </t>
  </si>
  <si>
    <t>PROLONGADOR/EXTENSOR PARA ROLO DE PINTURA 3 M</t>
  </si>
  <si>
    <t xml:space="preserve"> 3.11 </t>
  </si>
  <si>
    <t>CIMENTO PORTLAND COMPOSTO CP II-32</t>
  </si>
  <si>
    <t xml:space="preserve"> 3.13 </t>
  </si>
  <si>
    <t>ESPATULA DE ACO INOX COM CABO DE MADEIRA, LARGURA 8 CM</t>
  </si>
  <si>
    <t xml:space="preserve"> 3.14 </t>
  </si>
  <si>
    <t>ESPUMA EXPANSIVA DE POLIURETANO, APLICACAO MANUAL - 500 ML</t>
  </si>
  <si>
    <t xml:space="preserve"> 3.15 </t>
  </si>
  <si>
    <t>FECHADURA DE EMBUTIR PARA PORTA EXTERNA, MAQUINA 55 MM, COM CILINDRO, MACANETA ALAVANCA E ROSETA REDONDA EM METAL CROMADO - NIVEL DE SEGURANCA MEDIO - COMPLETA</t>
  </si>
  <si>
    <t>CJ</t>
  </si>
  <si>
    <t xml:space="preserve"> 3.15.1 </t>
  </si>
  <si>
    <t>FECHADURA DE SOBREPOR, CROMADA, COM CILINDRO REDONDO, PARA ARMARIO E GAVETA DE MADEIRA, COM PORTA DE APROXIMADAMENTE 20 MM</t>
  </si>
  <si>
    <t xml:space="preserve"> 3.19.1 </t>
  </si>
  <si>
    <t>MASSA ACRILICA PARA PAREDES INTERIOR/EXTERIOR</t>
  </si>
  <si>
    <t>GL</t>
  </si>
  <si>
    <t xml:space="preserve"> 3.20 </t>
  </si>
  <si>
    <t>MASSA PARA TEXTURA RUSTICA DE BASE ACRILICA, COR BRANCA, USO INTERNO E EXTERNO</t>
  </si>
  <si>
    <t xml:space="preserve"> 3.21 </t>
  </si>
  <si>
    <t>PREGO DE ACO POLIDO COM CABECA 10 X 10 (7/8 X 17)</t>
  </si>
  <si>
    <t xml:space="preserve"> 3.22 </t>
  </si>
  <si>
    <t>PREGO DE ACO POLIDO COM CABECA 12 X 12</t>
  </si>
  <si>
    <t xml:space="preserve"> 3.23 </t>
  </si>
  <si>
    <t>PREGO DE ACO POLIDO COM CABECA 16 X 24 (2 1/4 X 12)</t>
  </si>
  <si>
    <t xml:space="preserve"> 3.24.1 </t>
  </si>
  <si>
    <t xml:space="preserve"> 3.25 </t>
  </si>
  <si>
    <t>ROLO DE ESPUMA POLIESTER 23 CM (SEM CABO)</t>
  </si>
  <si>
    <t xml:space="preserve"> 3.26 </t>
  </si>
  <si>
    <t>SELADOR ACRILICO PAREDES INTERNAS/EXTERNAS</t>
  </si>
  <si>
    <t xml:space="preserve"> 3.27 </t>
  </si>
  <si>
    <t>SILICONE ACETICO USO GERAL INCOLOR 280 G</t>
  </si>
  <si>
    <t xml:space="preserve"> 3.28 </t>
  </si>
  <si>
    <t>TIJOLO CERAMICO LAMINADO 5,5 X 11 X 23 CM</t>
  </si>
  <si>
    <t xml:space="preserve"> 3.29 </t>
  </si>
  <si>
    <t>TIJOLO CERAMICO MACICO *5 X 10 X 20* CM</t>
  </si>
  <si>
    <t xml:space="preserve"> 3.31 </t>
  </si>
  <si>
    <t>TINTA ACRILICA PREMIUM, COR BRANCO FOSCO</t>
  </si>
  <si>
    <t xml:space="preserve"> 3.33 </t>
  </si>
  <si>
    <t>TINTA ACRILICA PREMIUM PARA PISO</t>
  </si>
  <si>
    <t xml:space="preserve"> 3.36 </t>
  </si>
  <si>
    <t>TINTA ESMALTE SINTETICO PREMIUM FOSCO</t>
  </si>
  <si>
    <t xml:space="preserve"> 3.37 </t>
  </si>
  <si>
    <t>TINTA PROTETORA SUPERFICIE METALICA ALUMINIO</t>
  </si>
  <si>
    <t xml:space="preserve"> 3.38 </t>
  </si>
  <si>
    <t>TINTA ESMALTE SINTETICO PREMIUM ACETINADO</t>
  </si>
  <si>
    <t xml:space="preserve"> 3.39 </t>
  </si>
  <si>
    <t>TINTA LATEX ACRILICA STANDARD, COR BRANCA</t>
  </si>
  <si>
    <t xml:space="preserve"> 3.39.1 </t>
  </si>
  <si>
    <t>TINTA EPOXI PREMIUM, BRANCA</t>
  </si>
  <si>
    <t xml:space="preserve"> 3.39.2 </t>
  </si>
  <si>
    <t xml:space="preserve"> 3.39.4 </t>
  </si>
  <si>
    <t>TINTA LATEX PVA PREMIUM,  COR BRANCA</t>
  </si>
  <si>
    <t xml:space="preserve"> 3.39.5 </t>
  </si>
  <si>
    <t>TINTA LATEX PVA STANDARD, COR BRANCA</t>
  </si>
  <si>
    <t xml:space="preserve"> 3.39.6 </t>
  </si>
  <si>
    <t>REDUTOR TIPO THINNER PARA ACABAMENTO</t>
  </si>
  <si>
    <t xml:space="preserve"> 3.39.7 </t>
  </si>
  <si>
    <t>LOCACAO DE ANDAIME METALICO TUBULAR DE ENCAIXE, TIPO DE TORRE, COM LARGURA DE 1 ATE 1,5 M E ALTURA DE *1,00* M</t>
  </si>
  <si>
    <t>MXMES</t>
  </si>
  <si>
    <t xml:space="preserve"> 3.39.8 </t>
  </si>
  <si>
    <t xml:space="preserve"> 3.39.9 </t>
  </si>
  <si>
    <t>FITA PLASTICA ZEBRADA PARA DEMARCACAO DE AREAS, LARGURA = 7 CM, SEM ADESIVO (COLETADO CAIXA)</t>
  </si>
  <si>
    <t xml:space="preserve"> 3.39.10 </t>
  </si>
  <si>
    <t>REJUNTE EPOXI, QUALQUER COR</t>
  </si>
  <si>
    <t xml:space="preserve"> 3.39.11 </t>
  </si>
  <si>
    <t>PASTA PARA SOLDA DE TUBOS E CONEXOES DE COBRE (EMBALAGEM COM 250 G)</t>
  </si>
  <si>
    <t xml:space="preserve"> 3.39.12 </t>
  </si>
  <si>
    <t>MANTA LIQUIDA DE BASE ASFALTICA MODIFICADA COM A ADICAO DE ELASTOMEROS DILUIDOS EM SOLVENTE ORGANICO, APLICACAO A FRIO (MEMBRANA IMPERMEABILIZANTE ASFASTICA)</t>
  </si>
  <si>
    <t>Material Básico</t>
  </si>
  <si>
    <t xml:space="preserve"> 4.1 </t>
  </si>
  <si>
    <t>ESTOPA</t>
  </si>
  <si>
    <t>DISCO DE LIXA PARA METAL, DIAMETRO = 180 MM, GRAO 120</t>
  </si>
  <si>
    <t xml:space="preserve"> 4.2 </t>
  </si>
  <si>
    <t xml:space="preserve"> 4.3 </t>
  </si>
  <si>
    <t xml:space="preserve"> 4.4 </t>
  </si>
  <si>
    <t>LIXA EM FOLHA PARA PAREDE OU MADEIRA, NUMERO 120 (COR VERMELHA)</t>
  </si>
  <si>
    <t xml:space="preserve"> 4.6 </t>
  </si>
  <si>
    <t xml:space="preserve"> 4.9 </t>
  </si>
  <si>
    <t>SABAO EM PO</t>
  </si>
  <si>
    <t xml:space="preserve"> 4.11 </t>
  </si>
  <si>
    <t>SOLVENTE DILUENTE A BASE DE AGUARRAS</t>
  </si>
  <si>
    <t xml:space="preserve"> 4.12 </t>
  </si>
  <si>
    <t>ACIDO MURIATICO, DILUICAO 10% A 12% PARA USO EM LIMPEZA</t>
  </si>
  <si>
    <t xml:space="preserve"> 4.13 </t>
  </si>
  <si>
    <t>VASSOURA 40 CM COM CABO</t>
  </si>
  <si>
    <t xml:space="preserve"> 4.14 </t>
  </si>
  <si>
    <t>GRAXA LUBRIFICANTE</t>
  </si>
  <si>
    <t xml:space="preserve"> 4.15 </t>
  </si>
  <si>
    <t>IMPERMEABILIZANTE INCOLOR PARA TRATAMENTO DE FACHADAS E TELHAS, BASE SILICONE</t>
  </si>
  <si>
    <t xml:space="preserve"> 4.16 </t>
  </si>
  <si>
    <t>OLEO DIESEL COMBUSTIVEL COMUM</t>
  </si>
  <si>
    <t xml:space="preserve"> 4.17 </t>
  </si>
  <si>
    <t>SABONETEIRA PLASTICA TIPO DISPENSER PARA SABONETE LIQUIDO COM RESERVATORIO 800 A 1500 ML</t>
  </si>
  <si>
    <t xml:space="preserve"> 4.18 </t>
  </si>
  <si>
    <t>SELANTE TIPO VEDA CALHA PARA METAL E FIBROCIMENTO</t>
  </si>
  <si>
    <t xml:space="preserve"> 4.19 </t>
  </si>
  <si>
    <t>SUPORTE MAO-FRANCESA EM ACO, ABAS IGUAIS 30 CM, CAPACIDADE MINIMA 60 KG, BRANCO</t>
  </si>
  <si>
    <t xml:space="preserve"> 4.20 </t>
  </si>
  <si>
    <t>FIO DE COBRE, SOLIDO, CLASSE 1, ISOLACAO EM PVC/A, ANTICHAMA BWF-B, 450/750V, SECAO NOMINAL 1,5 MM2</t>
  </si>
  <si>
    <t>_______________________________________________________________
Grupo Técnico em Edificações em Foz do Iguaçu
Outros</t>
  </si>
  <si>
    <t>ANEXO XIII/L  - PLANILHA DE COTAÇÃO COMERCIAL PARA EXTINTORES DE INCÊNDIO DPF/FIG/PR</t>
  </si>
  <si>
    <t xml:space="preserve">Próprio
</t>
  </si>
  <si>
    <t>COT_TR_027</t>
  </si>
  <si>
    <t>Recarga e teste de extintor de incêndio com carga de gás carbônico - 4kg</t>
  </si>
  <si>
    <t>CÓDIGO</t>
  </si>
  <si>
    <t>CNPJ</t>
  </si>
  <si>
    <t>EMPRESA / OBSERVAÇÕES</t>
  </si>
  <si>
    <t>TELEFONE</t>
  </si>
  <si>
    <t>DATA</t>
  </si>
  <si>
    <t>VALOR UNIT(R$)</t>
  </si>
  <si>
    <t>VALOR UNIT COM BDI</t>
  </si>
  <si>
    <t>QUANT</t>
  </si>
  <si>
    <t>TOTAL SEM BDI</t>
  </si>
  <si>
    <t>TOTAL COM BDI</t>
  </si>
  <si>
    <t>OBSERVAÇÕES</t>
  </si>
  <si>
    <t>04.571.332/0001-87</t>
  </si>
  <si>
    <t>EXTINGUAÇU</t>
  </si>
  <si>
    <t>(45) 3528-0114</t>
  </si>
  <si>
    <t xml:space="preserve">UN </t>
  </si>
  <si>
    <t>COTAÇÃO FEITA POR E-MAIL</t>
  </si>
  <si>
    <t>02.786.624/0002-92</t>
  </si>
  <si>
    <t>NACIONAL EXTINTORES</t>
  </si>
  <si>
    <t>(45) 3572-2020</t>
  </si>
  <si>
    <t>38.115.106/0001-03</t>
  </si>
  <si>
    <t>MOCELIN EXTINTORES</t>
  </si>
  <si>
    <t>(45) 9114-1400</t>
  </si>
  <si>
    <t>COT_TR_028</t>
  </si>
  <si>
    <t>Recarga e teste de extintor de incêndio com carga de gás carbônico - 6kg</t>
  </si>
  <si>
    <t>COT_TR_029</t>
  </si>
  <si>
    <t>Recarga e teste de extintor de incêndio com carga de gás carbônico - 25kg</t>
  </si>
  <si>
    <t>COT_TR_030</t>
  </si>
  <si>
    <t>Recarga e teste de extintor de incêndio com carga de pó químico seco PQS - 4kg (BC)</t>
  </si>
  <si>
    <t>COT_TR_031</t>
  </si>
  <si>
    <t>Recarga e teste de extintor de incêndio com carga de pó químico seco PQS - 6kg (BC)</t>
  </si>
  <si>
    <t>COT_TR_032</t>
  </si>
  <si>
    <t>Recarga e teste de extintor de incêndio com carga de pó químico seco PQS - 8kg (BC)</t>
  </si>
  <si>
    <t>Recarga e teste de extintor de incêndio com carga de pó químico seco PQS - 50kg (BC)</t>
  </si>
  <si>
    <t>COT_TR_034</t>
  </si>
  <si>
    <t>Recarga e teste de extintor de incêndio de espuma- 50 L</t>
  </si>
  <si>
    <t>COTAÇÃO FEITA POR TELEFONE</t>
  </si>
  <si>
    <t>COT_TR_068</t>
  </si>
  <si>
    <t>Recarga de Extintor de água pressurizada, capacidade 10 kg, alcance 8m TD=80s</t>
  </si>
  <si>
    <t>ANEXO XIII/N - ORÇAMENTO ESTIMADO DE SEGURO - MANUTENÇÃO PREDIAL - DPF/FIG/PR</t>
  </si>
  <si>
    <t>SINAPI 07/2021</t>
  </si>
  <si>
    <t>Valor Mensal</t>
  </si>
  <si>
    <t>SEGURO - MENSALISTA (COLETADO CAIXA)</t>
  </si>
  <si>
    <t xml:space="preserve">MES   </t>
  </si>
  <si>
    <t>ANEXO XIII/O - ORÇAMENTO ESTIMADO DE EPI'S E UNIFORMES - MANUTENÇÃO PREDIAL - DPF/FIG/PR</t>
  </si>
  <si>
    <t>Banco SINAPI 07/2021</t>
  </si>
  <si>
    <t>Quantidade ANUAL por posto (trabalhador)</t>
  </si>
  <si>
    <t>Valor Unit por posto (trabalhador)</t>
  </si>
  <si>
    <t>Valor Unit com BDI por posto (trabalhador)</t>
  </si>
  <si>
    <t>Valor Total  ANUAL       com BDI por posto (trabalhador)</t>
  </si>
  <si>
    <t>VALOR MENSAL com BDI por posto (trabalhador)</t>
  </si>
  <si>
    <t xml:space="preserve"> 00036150 </t>
  </si>
  <si>
    <t>AVENTAL DE SEGURANCA DE RASPA DE COURO 1,00 X 0,60 M</t>
  </si>
  <si>
    <t xml:space="preserve"> 00012895 </t>
  </si>
  <si>
    <t>CAPACETE DE SEGURANCA ABA FRONTAL COM SUSPENSAO DE POLIETILENO, SEM JUGULAR (CLASSE B)</t>
  </si>
  <si>
    <t xml:space="preserve"> 00012892 </t>
  </si>
  <si>
    <t>LUVA RASPA DE COURO, CANO CURTO (PUNHO *7* CM)</t>
  </si>
  <si>
    <t>PAR</t>
  </si>
  <si>
    <t xml:space="preserve"> 00036141 </t>
  </si>
  <si>
    <t>MASCARA DE SEGURANCA PARA SOLDA COM ESCUDO DE CELERON E CARNEIRA DE PLASTICO COM REGULAGEM</t>
  </si>
  <si>
    <t xml:space="preserve"> 00036144 </t>
  </si>
  <si>
    <t>RESPIRADOR DESCARTAVEL SEM VALVULA DE EXALACAO, PFF 1</t>
  </si>
  <si>
    <t xml:space="preserve"> 00036152 </t>
  </si>
  <si>
    <t>OCULOS DE SEGURANCA CONTRA IMPACTOS COM LENTE INCOLOR, ARMACAO NYLON, COM PROTECAO UVA E UVB</t>
  </si>
  <si>
    <t xml:space="preserve"> 00036142 </t>
  </si>
  <si>
    <t>PROTETOR AUDITIVO TIPO PLUG DE INSERCAO COM CORDAO, ATENUACAO SUPERIOR A 15 DB</t>
  </si>
  <si>
    <t xml:space="preserve"> 00036148 </t>
  </si>
  <si>
    <t>CINTURAO DE SEGURANCA TIPO PARAQUEDISTA, FIVELA EM ACO, AJUSTE NO SUSPENSARIO, CINTURA E PERNAS</t>
  </si>
  <si>
    <t xml:space="preserve"> 00036153 </t>
  </si>
  <si>
    <t>TALABARTE DE SEGURANCA, 2 MOSQUETOES TRAVA DUPLA *53* MM DE ABERTURA, COM ABSORVEDOR DE ENERGIA</t>
  </si>
  <si>
    <t>TOTAL EPI'S MENSAL POR TRABALHADOR</t>
  </si>
  <si>
    <t xml:space="preserve"> COT.1 </t>
  </si>
  <si>
    <t>Próprio</t>
  </si>
  <si>
    <t>CAMISA DE MANGA LONGA RISCO 2 NR 10</t>
  </si>
  <si>
    <t xml:space="preserve"> COT.2 </t>
  </si>
  <si>
    <t>CINTO</t>
  </si>
  <si>
    <t xml:space="preserve"> COT.3 </t>
  </si>
  <si>
    <t>BLUSA DE INVERNO</t>
  </si>
  <si>
    <t xml:space="preserve"> COT.4 </t>
  </si>
  <si>
    <t>BOTINA DE SEGURANÇA COM BIQUEIRA AÇO - ELÁSTICO RASPA</t>
  </si>
  <si>
    <t xml:space="preserve"> COT.5</t>
  </si>
  <si>
    <t>UNIFORME DE BRIM (CALCA / CAMISA) (LABOR)</t>
  </si>
  <si>
    <t>TOTAL UNIFORMES MENSAL POR TRABALHADOR</t>
  </si>
  <si>
    <t>VALOR MÍNIMO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</si>
</sst>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0.00_-;\-&quot;R$&quot;* #,##0.00_-;_-&quot;R$&quot;* &quot;-&quot;??_-;_-@_-"/>
    <numFmt numFmtId="164" formatCode="&quot;R$&quot;\ #,##0.00;[Red]\-&quot;R$&quot;\ #,##0.00"/>
    <numFmt numFmtId="165" formatCode="_-&quot;R$&quot;\ * #,##0.00_-;\-&quot;R$&quot;\ * #,##0.00_-;_-&quot;R$&quot;\ * &quot;-&quot;??_-;_-@_-"/>
    <numFmt numFmtId="166" formatCode="_(* #,##0.00_);_(* \(#,##0.00\);_(* &quot;-&quot;??_);_(@_)"/>
    <numFmt numFmtId="167" formatCode="_(&quot;R$ &quot;* #,##0.00_);_(&quot;R$ &quot;* \(#,##0.00\);_(&quot;R$ &quot;* &quot;-&quot;??_);_(@_)"/>
    <numFmt numFmtId="168" formatCode="0.000%"/>
    <numFmt numFmtId="169" formatCode="&quot;R$&quot;\ #,##0.00"/>
    <numFmt numFmtId="170" formatCode="&quot;R$&quot;\ 0.00\ &quot;por dia&quot;"/>
    <numFmt numFmtId="171" formatCode="&quot;R$ &quot;#,##0.00"/>
    <numFmt numFmtId="172" formatCode="_(&quot;R$ &quot;* #,##0.00_);_(&quot;R$ &quot;* \(#,##0.00\);_(&quot;R$ &quot;* \-??_);_(@_)"/>
    <numFmt numFmtId="173" formatCode="&quot;R$&quot;#,##0.00"/>
    <numFmt numFmtId="174" formatCode="[$-416]mmmm\-yy;@"/>
    <numFmt numFmtId="175" formatCode="0.0%"/>
    <numFmt numFmtId="176" formatCode="#,##0.00\ %"/>
  </numFmts>
  <fonts count="83">
    <font>
      <sz val="11"/>
      <color theme="1"/>
      <name val="Calibri"/>
      <family val="2"/>
      <scheme val="minor"/>
    </font>
    <font>
      <sz val="11"/>
      <color indexed="8"/>
      <name val="Calibri"/>
      <family val="2"/>
    </font>
    <font>
      <sz val="11"/>
      <color indexed="8"/>
      <name val="Calibri"/>
      <family val="2"/>
    </font>
    <font>
      <sz val="12"/>
      <color indexed="8"/>
      <name val="Arial"/>
      <family val="2"/>
    </font>
    <font>
      <b/>
      <sz val="12"/>
      <color indexed="8"/>
      <name val="Arial"/>
      <family val="2"/>
    </font>
    <font>
      <sz val="12"/>
      <color indexed="8"/>
      <name val="Times New Roman"/>
      <family val="1"/>
    </font>
    <font>
      <b/>
      <sz val="12"/>
      <color indexed="8"/>
      <name val="Times New Roman"/>
      <family val="1"/>
    </font>
    <font>
      <b/>
      <i/>
      <sz val="12"/>
      <color indexed="8"/>
      <name val="Times New Roman"/>
      <family val="1"/>
    </font>
    <font>
      <b/>
      <i/>
      <sz val="12"/>
      <color indexed="10"/>
      <name val="Times New Roman"/>
      <family val="1"/>
    </font>
    <font>
      <sz val="12"/>
      <name val="Times New Roman"/>
      <family val="1"/>
    </font>
    <font>
      <b/>
      <sz val="18"/>
      <color indexed="8"/>
      <name val="Arial"/>
      <family val="2"/>
    </font>
    <font>
      <sz val="9"/>
      <color indexed="81"/>
      <name val="Tahoma"/>
      <family val="2"/>
    </font>
    <font>
      <b/>
      <sz val="9"/>
      <color indexed="81"/>
      <name val="Tahoma"/>
      <family val="2"/>
    </font>
    <font>
      <sz val="1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2"/>
      <color indexed="8"/>
      <name val="Calibri"/>
      <family val="2"/>
    </font>
    <font>
      <strike/>
      <sz val="12"/>
      <color indexed="8"/>
      <name val="Calibri"/>
      <family val="2"/>
    </font>
    <font>
      <sz val="10"/>
      <name val="Calibri"/>
      <family val="2"/>
    </font>
    <font>
      <sz val="10"/>
      <name val="Arial"/>
      <family val="2"/>
    </font>
    <font>
      <b/>
      <sz val="10"/>
      <name val="Calibri"/>
      <family val="2"/>
    </font>
    <font>
      <sz val="11"/>
      <color theme="1"/>
      <name val="Calibri"/>
      <family val="2"/>
      <scheme val="minor"/>
    </font>
    <font>
      <sz val="10"/>
      <color theme="1"/>
      <name val="Arial"/>
      <family val="2"/>
    </font>
    <font>
      <b/>
      <sz val="11"/>
      <color theme="1"/>
      <name val="Calibri"/>
      <family val="2"/>
      <scheme val="minor"/>
    </font>
    <font>
      <b/>
      <sz val="12"/>
      <color rgb="FFFF0000"/>
      <name val="Times New Roman"/>
      <family val="1"/>
    </font>
    <font>
      <sz val="12"/>
      <color rgb="FFFF0000"/>
      <name val="Times New Roman"/>
      <family val="1"/>
    </font>
    <font>
      <sz val="12"/>
      <color theme="1"/>
      <name val="Ecofont_Spranq_eco_Sans"/>
      <family val="2"/>
    </font>
    <font>
      <b/>
      <sz val="12"/>
      <color theme="1"/>
      <name val="Ecofont_Spranq_eco_Sans"/>
      <family val="2"/>
    </font>
    <font>
      <sz val="12"/>
      <color theme="1"/>
      <name val="Calibri"/>
      <family val="2"/>
      <scheme val="minor"/>
    </font>
    <font>
      <sz val="11"/>
      <color theme="1"/>
      <name val="Arial"/>
      <family val="2"/>
    </font>
    <font>
      <sz val="8"/>
      <color rgb="FF000000"/>
      <name val="Verdana"/>
      <family val="2"/>
    </font>
    <font>
      <sz val="10"/>
      <color theme="1"/>
      <name val="Calibri"/>
      <family val="2"/>
      <scheme val="minor"/>
    </font>
    <font>
      <b/>
      <u/>
      <sz val="11"/>
      <color theme="1"/>
      <name val="Calibri"/>
      <family val="2"/>
      <scheme val="minor"/>
    </font>
    <font>
      <sz val="12"/>
      <color theme="1"/>
      <name val="Times New Roman"/>
      <family val="1"/>
    </font>
    <font>
      <b/>
      <sz val="12"/>
      <color rgb="FFFF0000"/>
      <name val="Arial"/>
      <family val="2"/>
    </font>
    <font>
      <b/>
      <sz val="12"/>
      <color theme="1"/>
      <name val="Calibri"/>
      <family val="2"/>
      <scheme val="minor"/>
    </font>
    <font>
      <sz val="12"/>
      <name val="Calibri"/>
      <family val="2"/>
      <scheme val="minor"/>
    </font>
    <font>
      <sz val="14"/>
      <color theme="1"/>
      <name val="Calibri"/>
      <family val="2"/>
      <scheme val="minor"/>
    </font>
    <font>
      <sz val="10"/>
      <name val="Calibri"/>
      <family val="2"/>
      <scheme val="minor"/>
    </font>
    <font>
      <b/>
      <sz val="10"/>
      <name val="Calibri"/>
      <family val="2"/>
      <scheme val="minor"/>
    </font>
    <font>
      <b/>
      <sz val="12"/>
      <name val="Calibri"/>
      <family val="2"/>
      <scheme val="minor"/>
    </font>
    <font>
      <b/>
      <sz val="11"/>
      <color theme="1"/>
      <name val="Arial"/>
      <family val="2"/>
    </font>
    <font>
      <sz val="36"/>
      <color theme="1"/>
      <name val="Calibri"/>
      <family val="2"/>
      <scheme val="minor"/>
    </font>
    <font>
      <b/>
      <sz val="12"/>
      <color theme="1"/>
      <name val="Times New Roman"/>
      <family val="1"/>
    </font>
    <font>
      <b/>
      <sz val="22"/>
      <color theme="1"/>
      <name val="Calibri"/>
      <family val="2"/>
      <scheme val="minor"/>
    </font>
    <font>
      <sz val="11"/>
      <color rgb="FFFF0000"/>
      <name val="Calibri"/>
      <family val="2"/>
      <scheme val="minor"/>
    </font>
    <font>
      <sz val="12"/>
      <color rgb="FFFF0000"/>
      <name val="Calibri"/>
      <family val="2"/>
      <scheme val="minor"/>
    </font>
    <font>
      <b/>
      <sz val="10"/>
      <color indexed="62"/>
      <name val="Arial"/>
      <family val="2"/>
    </font>
    <font>
      <sz val="11"/>
      <color rgb="FF000000"/>
      <name val="Calibri"/>
      <family val="2"/>
      <scheme val="minor"/>
    </font>
    <font>
      <b/>
      <sz val="11"/>
      <color rgb="FF000000"/>
      <name val="Calibri"/>
      <family val="2"/>
      <scheme val="minor"/>
    </font>
    <font>
      <b/>
      <sz val="16"/>
      <color theme="1"/>
      <name val="Calibri"/>
      <family val="2"/>
      <scheme val="minor"/>
    </font>
    <font>
      <b/>
      <sz val="11"/>
      <name val="Arial"/>
      <family val="1"/>
    </font>
    <font>
      <sz val="10"/>
      <color rgb="FF000000"/>
      <name val="Arial"/>
      <family val="1"/>
    </font>
    <font>
      <b/>
      <sz val="10"/>
      <name val="Arial"/>
      <family val="1"/>
    </font>
    <font>
      <sz val="11"/>
      <name val="Arial"/>
      <family val="1"/>
      <charset val="1"/>
    </font>
    <font>
      <sz val="11"/>
      <name val="Arial"/>
      <family val="1"/>
    </font>
    <font>
      <b/>
      <sz val="10"/>
      <color rgb="FF000000"/>
      <name val="Arial"/>
      <family val="1"/>
    </font>
    <font>
      <sz val="10"/>
      <name val="Arial"/>
      <family val="1"/>
    </font>
    <font>
      <b/>
      <sz val="14"/>
      <color theme="1"/>
      <name val="Calibri"/>
      <family val="2"/>
      <scheme val="minor"/>
    </font>
    <font>
      <sz val="12"/>
      <color rgb="FF0070C0"/>
      <name val="Calibri"/>
      <family val="2"/>
      <scheme val="minor"/>
    </font>
    <font>
      <sz val="11"/>
      <name val="Calibri"/>
      <family val="2"/>
      <scheme val="minor"/>
    </font>
    <font>
      <b/>
      <sz val="12"/>
      <color theme="3"/>
      <name val="Calibri"/>
      <family val="2"/>
      <scheme val="minor"/>
    </font>
    <font>
      <b/>
      <sz val="11"/>
      <name val="Calibri"/>
      <family val="2"/>
      <scheme val="minor"/>
    </font>
    <font>
      <u/>
      <sz val="11"/>
      <color theme="10"/>
      <name val="Calibri"/>
      <family val="2"/>
      <scheme val="minor"/>
    </font>
    <font>
      <b/>
      <sz val="8"/>
      <color theme="1"/>
      <name val="Calibri"/>
      <family val="2"/>
      <scheme val="minor"/>
    </font>
    <font>
      <b/>
      <sz val="22"/>
      <name val="Calibri"/>
      <family val="2"/>
      <scheme val="minor"/>
    </font>
    <font>
      <sz val="11"/>
      <name val="Calibri"/>
      <family val="2"/>
    </font>
    <font>
      <b/>
      <sz val="14"/>
      <name val="Calibri"/>
      <family val="2"/>
      <scheme val="minor"/>
    </font>
    <font>
      <b/>
      <sz val="10"/>
      <color rgb="FF000000"/>
      <name val="Arial"/>
      <family val="2"/>
    </font>
  </fonts>
  <fills count="4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1"/>
      </patternFill>
    </fill>
    <fill>
      <patternFill patternType="solid">
        <fgColor indexed="47"/>
        <bgColor indexed="22"/>
      </patternFill>
    </fill>
    <fill>
      <patternFill patternType="solid">
        <fgColor indexed="44"/>
        <bgColor indexed="24"/>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13"/>
        <bgColor indexed="64"/>
      </patternFill>
    </fill>
    <fill>
      <patternFill patternType="solid">
        <fgColor rgb="FFCCCCCC"/>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indexed="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FF"/>
      </patternFill>
    </fill>
    <fill>
      <patternFill patternType="solid">
        <fgColor rgb="FFD8ECF6"/>
      </patternFill>
    </fill>
    <fill>
      <patternFill patternType="solid">
        <fgColor rgb="FFF7F3DF"/>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FFFF"/>
        <bgColor indexed="64"/>
      </patternFill>
    </fill>
    <fill>
      <patternFill patternType="solid">
        <fgColor rgb="FFDFF0D8"/>
      </patternFill>
    </fill>
    <fill>
      <patternFill patternType="solid">
        <fgColor rgb="FFD8E4BC"/>
        <bgColor rgb="FF000000"/>
      </patternFill>
    </fill>
    <fill>
      <patternFill patternType="solid">
        <fgColor rgb="FFD8ECF6"/>
        <bgColor rgb="FF000000"/>
      </patternFill>
    </fill>
    <fill>
      <patternFill patternType="solid">
        <fgColor rgb="FFF7F3DF"/>
        <bgColor rgb="FF000000"/>
      </patternFill>
    </fill>
    <fill>
      <patternFill patternType="solid">
        <fgColor theme="4" tint="0.79998168889431442"/>
        <bgColor indexed="64"/>
      </patternFill>
    </fill>
    <fill>
      <patternFill patternType="solid">
        <fgColor theme="8" tint="0.79998168889431442"/>
        <bgColor rgb="FF000000"/>
      </patternFill>
    </fill>
  </fills>
  <borders count="1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rgb="FFCCCCCC"/>
      </left>
      <right style="thin">
        <color rgb="FFCCCCCC"/>
      </right>
      <top style="thin">
        <color rgb="FFCCCCCC"/>
      </top>
      <bottom style="thin">
        <color rgb="FFCCCCCC"/>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right style="thin">
        <color rgb="FF000000"/>
      </right>
      <top/>
      <bottom/>
      <diagonal/>
    </border>
    <border>
      <left style="thin">
        <color rgb="FF000000"/>
      </left>
      <right/>
      <top/>
      <bottom/>
      <diagonal/>
    </border>
    <border>
      <left style="thin">
        <color rgb="FFE7E6E6"/>
      </left>
      <right style="thin">
        <color rgb="FFE7E6E6"/>
      </right>
      <top style="thin">
        <color rgb="FFE7E6E6"/>
      </top>
      <bottom style="thin">
        <color rgb="FFE7E6E6"/>
      </bottom>
      <diagonal/>
    </border>
    <border>
      <left/>
      <right/>
      <top style="thin">
        <color rgb="FFE7E6E6"/>
      </top>
      <bottom style="thin">
        <color rgb="FFE7E6E6"/>
      </bottom>
      <diagonal/>
    </border>
    <border>
      <left/>
      <right style="thin">
        <color rgb="FFE7E6E6"/>
      </right>
      <top style="thin">
        <color rgb="FFE7E6E6"/>
      </top>
      <bottom style="thin">
        <color rgb="FFE7E6E6"/>
      </bottom>
      <diagonal/>
    </border>
    <border>
      <left/>
      <right/>
      <top style="thin">
        <color rgb="FFE7E6E6"/>
      </top>
      <bottom/>
      <diagonal/>
    </border>
    <border>
      <left/>
      <right style="thin">
        <color rgb="FFCCCCCC"/>
      </right>
      <top style="thin">
        <color rgb="FFCCCCCC"/>
      </top>
      <bottom style="thin">
        <color rgb="FFCCCCCC"/>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rgb="FFE7E6E6"/>
      </bottom>
      <diagonal/>
    </border>
    <border>
      <left/>
      <right/>
      <top style="medium">
        <color indexed="64"/>
      </top>
      <bottom style="thin">
        <color rgb="FFE7E6E6"/>
      </bottom>
      <diagonal/>
    </border>
    <border>
      <left/>
      <right style="medium">
        <color indexed="64"/>
      </right>
      <top style="medium">
        <color indexed="64"/>
      </top>
      <bottom style="thin">
        <color rgb="FFE7E6E6"/>
      </bottom>
      <diagonal/>
    </border>
    <border>
      <left style="medium">
        <color indexed="64"/>
      </left>
      <right/>
      <top style="thin">
        <color rgb="FFE7E6E6"/>
      </top>
      <bottom/>
      <diagonal/>
    </border>
    <border>
      <left/>
      <right style="medium">
        <color indexed="64"/>
      </right>
      <top style="thin">
        <color rgb="FFE7E6E6"/>
      </top>
      <bottom/>
      <diagonal/>
    </border>
    <border>
      <left style="medium">
        <color indexed="64"/>
      </left>
      <right style="thin">
        <color rgb="FFE7E6E6"/>
      </right>
      <top style="thin">
        <color rgb="FFE7E6E6"/>
      </top>
      <bottom style="thin">
        <color rgb="FFE7E6E6"/>
      </bottom>
      <diagonal/>
    </border>
    <border>
      <left style="thin">
        <color rgb="FFE7E6E6"/>
      </left>
      <right style="medium">
        <color indexed="64"/>
      </right>
      <top style="thin">
        <color rgb="FFE7E6E6"/>
      </top>
      <bottom style="thin">
        <color rgb="FFE7E6E6"/>
      </bottom>
      <diagonal/>
    </border>
    <border>
      <left style="medium">
        <color indexed="64"/>
      </left>
      <right/>
      <top style="thin">
        <color rgb="FFE7E6E6"/>
      </top>
      <bottom style="thin">
        <color rgb="FFE7E6E6"/>
      </bottom>
      <diagonal/>
    </border>
    <border>
      <left style="medium">
        <color indexed="64"/>
      </left>
      <right style="thin">
        <color rgb="FFE7E6E6"/>
      </right>
      <top style="thin">
        <color rgb="FFE7E6E6"/>
      </top>
      <bottom style="medium">
        <color indexed="64"/>
      </bottom>
      <diagonal/>
    </border>
    <border>
      <left style="thin">
        <color rgb="FFE7E6E6"/>
      </left>
      <right style="thin">
        <color rgb="FFE7E6E6"/>
      </right>
      <top style="thin">
        <color rgb="FFE7E6E6"/>
      </top>
      <bottom style="medium">
        <color indexed="64"/>
      </bottom>
      <diagonal/>
    </border>
    <border>
      <left style="thin">
        <color rgb="FFE7E6E6"/>
      </left>
      <right style="medium">
        <color indexed="64"/>
      </right>
      <top style="thin">
        <color rgb="FFE7E6E6"/>
      </top>
      <bottom style="medium">
        <color indexed="64"/>
      </bottom>
      <diagonal/>
    </border>
    <border>
      <left style="thin">
        <color rgb="FFCCCCCC"/>
      </left>
      <right style="thin">
        <color rgb="FFCCCCCC"/>
      </right>
      <top/>
      <bottom style="thin">
        <color rgb="FFCCCCCC"/>
      </bottom>
      <diagonal/>
    </border>
    <border>
      <left style="medium">
        <color indexed="64"/>
      </left>
      <right style="thin">
        <color rgb="FFE7E6E6"/>
      </right>
      <top/>
      <bottom style="thin">
        <color rgb="FFE7E6E6"/>
      </bottom>
      <diagonal/>
    </border>
    <border>
      <left style="thin">
        <color rgb="FFE7E6E6"/>
      </left>
      <right style="thin">
        <color rgb="FFE7E6E6"/>
      </right>
      <top/>
      <bottom style="thin">
        <color rgb="FFE7E6E6"/>
      </bottom>
      <diagonal/>
    </border>
    <border>
      <left style="thin">
        <color rgb="FFE7E6E6"/>
      </left>
      <right style="medium">
        <color indexed="64"/>
      </right>
      <top/>
      <bottom style="thin">
        <color rgb="FFE7E6E6"/>
      </bottom>
      <diagonal/>
    </border>
    <border>
      <left/>
      <right style="thin">
        <color rgb="FFCCCCCC"/>
      </right>
      <top/>
      <bottom style="thin">
        <color rgb="FFCCCCCC"/>
      </bottom>
      <diagonal/>
    </border>
    <border>
      <left/>
      <right style="thin">
        <color indexed="64"/>
      </right>
      <top style="medium">
        <color indexed="64"/>
      </top>
      <bottom/>
      <diagonal/>
    </border>
    <border>
      <left style="thin">
        <color indexed="64"/>
      </left>
      <right style="thin">
        <color rgb="FFCCCCCC"/>
      </right>
      <top style="thin">
        <color indexed="64"/>
      </top>
      <bottom style="thin">
        <color rgb="FFCCCCCC"/>
      </bottom>
      <diagonal/>
    </border>
    <border>
      <left style="thin">
        <color rgb="FFCCCCCC"/>
      </left>
      <right style="thin">
        <color rgb="FFCCCCCC"/>
      </right>
      <top style="thin">
        <color indexed="64"/>
      </top>
      <bottom style="thin">
        <color rgb="FFCCCCCC"/>
      </bottom>
      <diagonal/>
    </border>
    <border>
      <left style="thin">
        <color rgb="FFCCCCCC"/>
      </left>
      <right style="thin">
        <color indexed="64"/>
      </right>
      <top style="thin">
        <color indexed="64"/>
      </top>
      <bottom style="thin">
        <color rgb="FFCCCCCC"/>
      </bottom>
      <diagonal/>
    </border>
    <border>
      <left style="thin">
        <color indexed="64"/>
      </left>
      <right style="thin">
        <color rgb="FFCCCCCC"/>
      </right>
      <top style="thin">
        <color rgb="FFCCCCCC"/>
      </top>
      <bottom style="thin">
        <color rgb="FFCCCCCC"/>
      </bottom>
      <diagonal/>
    </border>
    <border>
      <left/>
      <right style="thin">
        <color indexed="64"/>
      </right>
      <top style="thin">
        <color rgb="FFCCCCCC"/>
      </top>
      <bottom style="thin">
        <color rgb="FFCCCCCC"/>
      </bottom>
      <diagonal/>
    </border>
    <border>
      <left/>
      <right style="thin">
        <color indexed="64"/>
      </right>
      <top/>
      <bottom style="thin">
        <color rgb="FFCCCCCC"/>
      </bottom>
      <diagonal/>
    </border>
    <border>
      <left style="thin">
        <color indexed="64"/>
      </left>
      <right style="thin">
        <color rgb="FFCCCCCC"/>
      </right>
      <top/>
      <bottom style="thin">
        <color rgb="FFCCCCCC"/>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rgb="FFCCCCCC"/>
      </right>
      <top style="medium">
        <color indexed="64"/>
      </top>
      <bottom style="thin">
        <color rgb="FFCCCCCC"/>
      </bottom>
      <diagonal/>
    </border>
    <border>
      <left style="thin">
        <color rgb="FFCCCCCC"/>
      </left>
      <right style="thin">
        <color rgb="FFCCCCCC"/>
      </right>
      <top style="medium">
        <color indexed="64"/>
      </top>
      <bottom style="thin">
        <color rgb="FFCCCCCC"/>
      </bottom>
      <diagonal/>
    </border>
    <border>
      <left style="thin">
        <color rgb="FFCCCCCC"/>
      </left>
      <right style="medium">
        <color indexed="64"/>
      </right>
      <top style="medium">
        <color indexed="64"/>
      </top>
      <bottom style="thin">
        <color rgb="FFCCCCCC"/>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top style="thin">
        <color rgb="FFCCCCCC"/>
      </top>
      <bottom style="thin">
        <color rgb="FFCCCCCC"/>
      </bottom>
      <diagonal/>
    </border>
    <border>
      <left style="medium">
        <color indexed="64"/>
      </left>
      <right/>
      <top style="thin">
        <color rgb="FFCCCCCC"/>
      </top>
      <bottom style="medium">
        <color indexed="64"/>
      </bottom>
      <diagonal/>
    </border>
    <border>
      <left/>
      <right/>
      <top style="thin">
        <color rgb="FFCCCCCC"/>
      </top>
      <bottom style="medium">
        <color indexed="64"/>
      </bottom>
      <diagonal/>
    </border>
    <border>
      <left/>
      <right style="thin">
        <color rgb="FFCCCCCC"/>
      </right>
      <top style="thin">
        <color rgb="FFCCCCCC"/>
      </top>
      <bottom style="medium">
        <color indexed="64"/>
      </bottom>
      <diagonal/>
    </border>
    <border>
      <left style="thin">
        <color rgb="FFCCCCCC"/>
      </left>
      <right style="thin">
        <color rgb="FFCCCCCC"/>
      </right>
      <top style="thin">
        <color rgb="FFCCCCCC"/>
      </top>
      <bottom style="medium">
        <color indexed="64"/>
      </bottom>
      <diagonal/>
    </border>
    <border>
      <left style="thin">
        <color rgb="FFCCCCCC"/>
      </left>
      <right style="medium">
        <color indexed="64"/>
      </right>
      <top style="thin">
        <color rgb="FFCCCCCC"/>
      </top>
      <bottom style="medium">
        <color indexed="64"/>
      </bottom>
      <diagonal/>
    </border>
    <border>
      <left style="medium">
        <color indexed="64"/>
      </left>
      <right style="thin">
        <color rgb="FFCCCCCC"/>
      </right>
      <top/>
      <bottom style="thin">
        <color rgb="FFCCCCCC"/>
      </bottom>
      <diagonal/>
    </border>
    <border>
      <left style="thin">
        <color rgb="FFCCCCCC"/>
      </left>
      <right style="medium">
        <color indexed="64"/>
      </right>
      <top/>
      <bottom style="thin">
        <color rgb="FFCCCCCC"/>
      </bottom>
      <diagonal/>
    </border>
    <border>
      <left style="medium">
        <color indexed="64"/>
      </left>
      <right style="thin">
        <color rgb="FFCCCCCC"/>
      </right>
      <top style="thin">
        <color rgb="FFCCCCCC"/>
      </top>
      <bottom style="medium">
        <color indexed="64"/>
      </bottom>
      <diagonal/>
    </border>
  </borders>
  <cellStyleXfs count="61">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4" borderId="0" applyNumberFormat="0" applyBorder="0" applyAlignment="0" applyProtection="0"/>
    <xf numFmtId="0" fontId="16" fillId="16" borderId="1" applyNumberFormat="0" applyAlignment="0" applyProtection="0"/>
    <xf numFmtId="0" fontId="17" fillId="17" borderId="2" applyNumberFormat="0" applyAlignment="0" applyProtection="0"/>
    <xf numFmtId="0" fontId="18" fillId="0" borderId="3" applyNumberFormat="0" applyFill="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21" borderId="0" applyNumberFormat="0" applyBorder="0" applyAlignment="0" applyProtection="0"/>
    <xf numFmtId="0" fontId="19" fillId="7" borderId="1" applyNumberFormat="0" applyAlignment="0" applyProtection="0"/>
    <xf numFmtId="0" fontId="20" fillId="3" borderId="0" applyNumberFormat="0" applyBorder="0" applyAlignment="0" applyProtection="0"/>
    <xf numFmtId="165" fontId="2" fillId="0" borderId="0" applyFont="0" applyFill="0" applyBorder="0" applyAlignment="0" applyProtection="0"/>
    <xf numFmtId="172" fontId="13" fillId="0" borderId="0" applyFill="0" applyBorder="0" applyAlignment="0" applyProtection="0"/>
    <xf numFmtId="172" fontId="13" fillId="0" borderId="0" applyFill="0" applyBorder="0" applyAlignment="0" applyProtection="0"/>
    <xf numFmtId="167" fontId="33" fillId="0" borderId="0" applyFont="0" applyFill="0" applyBorder="0" applyAlignment="0" applyProtection="0"/>
    <xf numFmtId="0" fontId="21" fillId="22" borderId="0" applyNumberFormat="0" applyBorder="0" applyAlignment="0" applyProtection="0"/>
    <xf numFmtId="0" fontId="13" fillId="0" borderId="0"/>
    <xf numFmtId="0" fontId="13" fillId="0" borderId="0"/>
    <xf numFmtId="0" fontId="33" fillId="0" borderId="0"/>
    <xf numFmtId="0" fontId="13" fillId="0" borderId="0"/>
    <xf numFmtId="0" fontId="36" fillId="0" borderId="0"/>
    <xf numFmtId="0" fontId="13" fillId="23" borderId="4" applyNumberFormat="0" applyAlignment="0" applyProtection="0"/>
    <xf numFmtId="9" fontId="2" fillId="0" borderId="0" applyFont="0" applyFill="0" applyBorder="0" applyAlignment="0" applyProtection="0"/>
    <xf numFmtId="9" fontId="13" fillId="0" borderId="0" applyFont="0" applyFill="0" applyBorder="0" applyAlignment="0" applyProtection="0"/>
    <xf numFmtId="9" fontId="13" fillId="0" borderId="0" applyFill="0" applyBorder="0" applyAlignment="0" applyProtection="0"/>
    <xf numFmtId="0" fontId="22" fillId="16" borderId="5" applyNumberFormat="0" applyAlignment="0" applyProtection="0"/>
    <xf numFmtId="166" fontId="13"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6" fillId="0" borderId="6"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29" fillId="0" borderId="9" applyNumberFormat="0" applyFill="0" applyAlignment="0" applyProtection="0"/>
    <xf numFmtId="166" fontId="13" fillId="0" borderId="0" applyFont="0" applyFill="0" applyBorder="0" applyAlignment="0" applyProtection="0"/>
    <xf numFmtId="0" fontId="68" fillId="0" borderId="0"/>
    <xf numFmtId="0" fontId="69" fillId="0" borderId="0"/>
    <xf numFmtId="165" fontId="1" fillId="0" borderId="0" applyFont="0" applyFill="0" applyBorder="0" applyAlignment="0" applyProtection="0"/>
    <xf numFmtId="9" fontId="1" fillId="0" borderId="0" applyFont="0" applyFill="0" applyBorder="0" applyAlignment="0" applyProtection="0"/>
    <xf numFmtId="0" fontId="77" fillId="0" borderId="0" applyNumberFormat="0" applyFill="0" applyBorder="0" applyAlignment="0" applyProtection="0"/>
  </cellStyleXfs>
  <cellXfs count="835">
    <xf numFmtId="0" fontId="0" fillId="0" borderId="0" xfId="0"/>
    <xf numFmtId="0" fontId="3" fillId="0" borderId="0" xfId="0" applyFont="1" applyAlignment="1">
      <alignment vertical="center" wrapText="1"/>
    </xf>
    <xf numFmtId="0" fontId="3" fillId="0" borderId="0" xfId="0" applyFont="1" applyAlignment="1">
      <alignment horizontal="left" vertical="center" wrapText="1"/>
    </xf>
    <xf numFmtId="0" fontId="4" fillId="0" borderId="0" xfId="0" applyFont="1" applyAlignment="1">
      <alignment vertical="center" wrapText="1"/>
    </xf>
    <xf numFmtId="0" fontId="4" fillId="0" borderId="10" xfId="0" applyFont="1" applyBorder="1" applyAlignment="1">
      <alignment vertical="center" wrapText="1"/>
    </xf>
    <xf numFmtId="0" fontId="3" fillId="0" borderId="10" xfId="0" applyFont="1" applyBorder="1" applyAlignment="1">
      <alignment vertical="center" wrapText="1"/>
    </xf>
    <xf numFmtId="164" fontId="3" fillId="0" borderId="10" xfId="0" applyNumberFormat="1" applyFont="1" applyBorder="1" applyAlignment="1">
      <alignment vertical="center" wrapText="1"/>
    </xf>
    <xf numFmtId="10" fontId="3" fillId="0" borderId="10" xfId="0" applyNumberFormat="1" applyFont="1" applyBorder="1" applyAlignment="1">
      <alignment vertical="center" wrapText="1"/>
    </xf>
    <xf numFmtId="0" fontId="3" fillId="0" borderId="10" xfId="0" applyFont="1" applyBorder="1" applyAlignment="1">
      <alignment horizontal="center" vertical="center" wrapText="1"/>
    </xf>
    <xf numFmtId="165" fontId="3" fillId="0" borderId="10" xfId="31" applyFont="1" applyBorder="1" applyAlignment="1">
      <alignment vertical="center" wrapText="1"/>
    </xf>
    <xf numFmtId="9" fontId="3" fillId="0" borderId="10" xfId="0" applyNumberFormat="1" applyFont="1" applyBorder="1" applyAlignment="1">
      <alignment vertical="center" wrapText="1"/>
    </xf>
    <xf numFmtId="164" fontId="3" fillId="0" borderId="0" xfId="0" applyNumberFormat="1" applyFont="1" applyAlignment="1">
      <alignment vertical="center" wrapText="1"/>
    </xf>
    <xf numFmtId="165" fontId="3" fillId="0" borderId="0" xfId="0" applyNumberFormat="1" applyFont="1" applyAlignment="1">
      <alignment vertical="center" wrapText="1"/>
    </xf>
    <xf numFmtId="0" fontId="3" fillId="0" borderId="10" xfId="31" applyNumberFormat="1" applyFont="1" applyBorder="1" applyAlignment="1">
      <alignment horizontal="center" vertical="center" wrapText="1"/>
    </xf>
    <xf numFmtId="0" fontId="3" fillId="0" borderId="0" xfId="0" applyFont="1" applyBorder="1" applyAlignment="1">
      <alignment vertical="center" wrapText="1"/>
    </xf>
    <xf numFmtId="164" fontId="3" fillId="0" borderId="0" xfId="0" applyNumberFormat="1" applyFont="1" applyBorder="1" applyAlignment="1">
      <alignment vertical="center" wrapText="1"/>
    </xf>
    <xf numFmtId="2" fontId="3" fillId="0" borderId="10" xfId="0" applyNumberFormat="1" applyFont="1" applyBorder="1" applyAlignment="1">
      <alignment vertical="center" wrapText="1"/>
    </xf>
    <xf numFmtId="2" fontId="4" fillId="24" borderId="10" xfId="0" applyNumberFormat="1" applyFont="1" applyFill="1" applyBorder="1" applyAlignment="1">
      <alignment vertical="center" wrapText="1"/>
    </xf>
    <xf numFmtId="0" fontId="4" fillId="0" borderId="11" xfId="0" applyFont="1" applyBorder="1" applyAlignment="1">
      <alignment horizontal="center" vertical="center" wrapText="1"/>
    </xf>
    <xf numFmtId="0" fontId="3" fillId="0" borderId="0" xfId="0" applyFont="1" applyAlignment="1">
      <alignment horizontal="center" vertical="center" wrapText="1"/>
    </xf>
    <xf numFmtId="9" fontId="3" fillId="0" borderId="10" xfId="0" applyNumberFormat="1" applyFont="1" applyBorder="1" applyAlignment="1">
      <alignment horizontal="center" vertical="center" wrapText="1"/>
    </xf>
    <xf numFmtId="10" fontId="3" fillId="0" borderId="1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10" xfId="31" applyNumberFormat="1" applyFont="1" applyBorder="1" applyAlignment="1">
      <alignment vertical="center" wrapText="1"/>
    </xf>
    <xf numFmtId="0" fontId="3" fillId="0" borderId="10" xfId="0" applyNumberFormat="1" applyFont="1" applyBorder="1" applyAlignment="1">
      <alignment horizontal="center" vertical="center" wrapText="1"/>
    </xf>
    <xf numFmtId="165" fontId="4" fillId="0" borderId="10" xfId="31" applyFont="1" applyBorder="1" applyAlignment="1">
      <alignment vertical="center" wrapText="1"/>
    </xf>
    <xf numFmtId="0" fontId="5" fillId="0" borderId="0" xfId="0" applyFont="1" applyAlignment="1">
      <alignment vertical="center" wrapText="1"/>
    </xf>
    <xf numFmtId="0" fontId="6" fillId="0" borderId="10" xfId="0" applyFont="1" applyBorder="1" applyAlignment="1">
      <alignment vertical="center" wrapText="1"/>
    </xf>
    <xf numFmtId="0" fontId="5" fillId="0" borderId="10" xfId="0" applyFont="1" applyBorder="1" applyAlignment="1">
      <alignment vertical="center" wrapText="1"/>
    </xf>
    <xf numFmtId="0" fontId="5" fillId="0" borderId="10" xfId="0" applyFont="1" applyBorder="1" applyAlignment="1">
      <alignment horizontal="center" vertical="center" wrapText="1"/>
    </xf>
    <xf numFmtId="164" fontId="5" fillId="0" borderId="10" xfId="0" applyNumberFormat="1" applyFont="1" applyBorder="1" applyAlignment="1">
      <alignment vertical="center" wrapText="1"/>
    </xf>
    <xf numFmtId="9" fontId="5" fillId="0" borderId="10" xfId="0" applyNumberFormat="1" applyFont="1" applyBorder="1" applyAlignment="1">
      <alignment horizontal="center" vertical="center" wrapText="1"/>
    </xf>
    <xf numFmtId="164" fontId="5" fillId="0" borderId="0" xfId="0" applyNumberFormat="1" applyFont="1" applyAlignment="1">
      <alignment vertical="center" wrapText="1"/>
    </xf>
    <xf numFmtId="10" fontId="5" fillId="0" borderId="10"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38" fillId="0" borderId="10" xfId="0" applyNumberFormat="1" applyFont="1" applyBorder="1" applyAlignment="1">
      <alignment vertical="center" wrapText="1"/>
    </xf>
    <xf numFmtId="0" fontId="39" fillId="0" borderId="0" xfId="0" applyFont="1" applyAlignment="1">
      <alignment vertical="center" wrapText="1"/>
    </xf>
    <xf numFmtId="164" fontId="39" fillId="0" borderId="0" xfId="0" applyNumberFormat="1" applyFont="1" applyAlignment="1">
      <alignment vertical="center" wrapText="1"/>
    </xf>
    <xf numFmtId="0" fontId="9" fillId="0" borderId="10" xfId="0" applyFont="1" applyBorder="1" applyAlignment="1">
      <alignment vertical="center" wrapText="1"/>
    </xf>
    <xf numFmtId="164" fontId="9" fillId="0" borderId="10" xfId="0" applyNumberFormat="1" applyFont="1" applyBorder="1" applyAlignment="1">
      <alignment vertical="center" wrapText="1"/>
    </xf>
    <xf numFmtId="164" fontId="9" fillId="0" borderId="0" xfId="0" applyNumberFormat="1" applyFont="1" applyAlignment="1">
      <alignment vertical="center" wrapText="1"/>
    </xf>
    <xf numFmtId="0" fontId="9" fillId="0" borderId="0" xfId="0" applyFont="1" applyAlignment="1">
      <alignment vertical="center" wrapText="1"/>
    </xf>
    <xf numFmtId="9" fontId="9" fillId="0" borderId="10" xfId="0" applyNumberFormat="1" applyFont="1" applyBorder="1" applyAlignment="1">
      <alignment horizontal="center" vertical="center" wrapText="1"/>
    </xf>
    <xf numFmtId="10" fontId="39" fillId="0" borderId="0" xfId="42" applyNumberFormat="1" applyFont="1" applyAlignment="1">
      <alignment vertical="center" wrapText="1"/>
    </xf>
    <xf numFmtId="0" fontId="40" fillId="0" borderId="28" xfId="0" applyFont="1" applyBorder="1" applyAlignment="1">
      <alignment vertical="center" wrapText="1"/>
    </xf>
    <xf numFmtId="0" fontId="40" fillId="25" borderId="28" xfId="0" applyFont="1" applyFill="1" applyBorder="1" applyAlignment="1">
      <alignment vertical="center" wrapText="1"/>
    </xf>
    <xf numFmtId="0" fontId="41" fillId="25" borderId="28" xfId="0" applyFont="1" applyFill="1" applyBorder="1" applyAlignment="1">
      <alignment horizontal="center" vertical="center" wrapText="1"/>
    </xf>
    <xf numFmtId="0" fontId="41" fillId="25" borderId="28" xfId="0" applyFont="1" applyFill="1" applyBorder="1" applyAlignment="1">
      <alignment vertical="center" wrapText="1"/>
    </xf>
    <xf numFmtId="0" fontId="42" fillId="0" borderId="0" xfId="0" applyFont="1"/>
    <xf numFmtId="165" fontId="42" fillId="0" borderId="0" xfId="31" applyFont="1"/>
    <xf numFmtId="0" fontId="39" fillId="26" borderId="10" xfId="0" applyFont="1" applyFill="1" applyBorder="1" applyAlignment="1">
      <alignment vertical="center" wrapText="1"/>
    </xf>
    <xf numFmtId="0" fontId="39" fillId="26" borderId="10" xfId="0" applyFont="1" applyFill="1" applyBorder="1" applyAlignment="1">
      <alignment horizontal="center" vertical="center" wrapText="1"/>
    </xf>
    <xf numFmtId="164" fontId="39" fillId="26" borderId="10" xfId="0" applyNumberFormat="1" applyFont="1" applyFill="1" applyBorder="1" applyAlignment="1">
      <alignment vertical="center" wrapText="1"/>
    </xf>
    <xf numFmtId="10" fontId="39" fillId="26" borderId="10" xfId="0" applyNumberFormat="1" applyFont="1" applyFill="1" applyBorder="1" applyAlignment="1">
      <alignment horizontal="center" vertical="center" wrapText="1"/>
    </xf>
    <xf numFmtId="0" fontId="4" fillId="26" borderId="10" xfId="0" applyFont="1" applyFill="1" applyBorder="1" applyAlignment="1">
      <alignment vertical="center" wrapText="1"/>
    </xf>
    <xf numFmtId="165" fontId="3" fillId="0" borderId="10" xfId="31" applyNumberFormat="1" applyFont="1" applyBorder="1" applyAlignment="1">
      <alignment vertical="center" wrapText="1"/>
    </xf>
    <xf numFmtId="10" fontId="3" fillId="0" borderId="10" xfId="42" applyNumberFormat="1" applyFont="1" applyBorder="1" applyAlignment="1">
      <alignment vertical="center" wrapText="1"/>
    </xf>
    <xf numFmtId="0" fontId="4" fillId="26" borderId="12" xfId="0" applyFont="1" applyFill="1" applyBorder="1" applyAlignment="1">
      <alignment vertical="center" wrapText="1"/>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27" borderId="0" xfId="0" applyFont="1" applyFill="1" applyBorder="1" applyAlignment="1">
      <alignment vertical="center" wrapText="1"/>
    </xf>
    <xf numFmtId="0" fontId="4" fillId="27" borderId="0" xfId="0" applyFont="1" applyFill="1" applyBorder="1" applyAlignment="1">
      <alignment horizontal="center" vertical="center" wrapText="1"/>
    </xf>
    <xf numFmtId="2" fontId="4" fillId="27" borderId="0" xfId="0" applyNumberFormat="1" applyFont="1" applyFill="1" applyBorder="1" applyAlignment="1">
      <alignment vertical="center" wrapText="1"/>
    </xf>
    <xf numFmtId="0" fontId="4" fillId="0" borderId="13" xfId="0" applyFont="1" applyBorder="1" applyAlignment="1">
      <alignment vertical="center" wrapText="1"/>
    </xf>
    <xf numFmtId="0" fontId="4" fillId="0" borderId="11" xfId="0" applyFont="1" applyBorder="1" applyAlignment="1">
      <alignment vertical="center" wrapText="1"/>
    </xf>
    <xf numFmtId="165" fontId="4" fillId="24" borderId="14" xfId="0" applyNumberFormat="1" applyFont="1" applyFill="1" applyBorder="1" applyAlignment="1">
      <alignment vertical="center" wrapText="1"/>
    </xf>
    <xf numFmtId="0" fontId="4" fillId="0" borderId="15"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vertical="center" wrapText="1"/>
    </xf>
    <xf numFmtId="2" fontId="5" fillId="0" borderId="0" xfId="0" applyNumberFormat="1" applyFont="1" applyAlignment="1">
      <alignment vertical="center" wrapText="1"/>
    </xf>
    <xf numFmtId="165" fontId="39" fillId="0" borderId="0" xfId="31" applyFont="1" applyAlignment="1">
      <alignment vertical="center" wrapText="1"/>
    </xf>
    <xf numFmtId="165" fontId="39" fillId="0" borderId="0" xfId="0" applyNumberFormat="1" applyFont="1" applyAlignment="1">
      <alignment vertical="center" wrapText="1"/>
    </xf>
    <xf numFmtId="10" fontId="39" fillId="0" borderId="0" xfId="0" applyNumberFormat="1" applyFont="1" applyAlignment="1">
      <alignment vertical="center" wrapText="1"/>
    </xf>
    <xf numFmtId="0" fontId="0" fillId="0" borderId="10" xfId="0" applyBorder="1"/>
    <xf numFmtId="168" fontId="0" fillId="0" borderId="10" xfId="0" applyNumberFormat="1" applyBorder="1"/>
    <xf numFmtId="0" fontId="43" fillId="0" borderId="10" xfId="0" applyFont="1" applyBorder="1" applyAlignment="1">
      <alignment vertical="center"/>
    </xf>
    <xf numFmtId="0" fontId="37" fillId="0" borderId="0" xfId="0" applyFont="1"/>
    <xf numFmtId="165" fontId="35" fillId="0" borderId="0" xfId="31" applyNumberFormat="1" applyFont="1"/>
    <xf numFmtId="4" fontId="44" fillId="0" borderId="0" xfId="0" applyNumberFormat="1" applyFont="1"/>
    <xf numFmtId="10" fontId="3" fillId="0" borderId="0" xfId="0" applyNumberFormat="1" applyFont="1" applyAlignment="1">
      <alignment horizontal="center" vertical="center" wrapText="1"/>
    </xf>
    <xf numFmtId="0" fontId="42" fillId="0" borderId="0" xfId="0" applyFont="1" applyAlignment="1">
      <alignment horizontal="center" vertical="center"/>
    </xf>
    <xf numFmtId="0" fontId="46" fillId="0" borderId="0" xfId="0" applyFont="1"/>
    <xf numFmtId="10" fontId="4" fillId="0" borderId="0" xfId="0" applyNumberFormat="1" applyFont="1" applyAlignment="1">
      <alignment horizontal="center" vertical="center" wrapText="1"/>
    </xf>
    <xf numFmtId="165" fontId="4" fillId="0" borderId="0" xfId="0" applyNumberFormat="1" applyFont="1" applyAlignment="1">
      <alignment vertical="center" wrapText="1"/>
    </xf>
    <xf numFmtId="168" fontId="37" fillId="0" borderId="10" xfId="0" applyNumberFormat="1" applyFont="1" applyBorder="1"/>
    <xf numFmtId="168" fontId="0" fillId="0" borderId="0" xfId="0" applyNumberFormat="1"/>
    <xf numFmtId="0" fontId="47" fillId="0" borderId="28" xfId="0" applyFont="1" applyBorder="1" applyAlignment="1">
      <alignment horizontal="center" vertical="center" wrapText="1"/>
    </xf>
    <xf numFmtId="0" fontId="47" fillId="0" borderId="28" xfId="0" applyFont="1" applyBorder="1" applyAlignment="1">
      <alignment vertical="center" wrapText="1"/>
    </xf>
    <xf numFmtId="0" fontId="48" fillId="0" borderId="0" xfId="0" applyFont="1" applyAlignment="1">
      <alignment vertical="center" wrapText="1"/>
    </xf>
    <xf numFmtId="0" fontId="42" fillId="0" borderId="0" xfId="0" applyFont="1" applyAlignment="1" applyProtection="1">
      <alignment horizontal="center" vertical="center" wrapText="1"/>
    </xf>
    <xf numFmtId="0" fontId="42" fillId="0" borderId="0" xfId="0" applyFont="1" applyAlignment="1" applyProtection="1">
      <alignment vertical="center" wrapText="1"/>
    </xf>
    <xf numFmtId="0" fontId="42" fillId="0" borderId="0" xfId="0" applyFont="1" applyFill="1" applyAlignment="1" applyProtection="1">
      <alignment vertical="center" wrapText="1"/>
    </xf>
    <xf numFmtId="165" fontId="42" fillId="0" borderId="0" xfId="0" applyNumberFormat="1" applyFont="1" applyAlignment="1" applyProtection="1">
      <alignment horizontal="center" vertical="center" wrapText="1"/>
    </xf>
    <xf numFmtId="169" fontId="42" fillId="0" borderId="0" xfId="0" applyNumberFormat="1" applyFont="1" applyAlignment="1" applyProtection="1">
      <alignment horizontal="center" vertical="center" wrapText="1"/>
    </xf>
    <xf numFmtId="0" fontId="42" fillId="0" borderId="0" xfId="0" applyFont="1" applyAlignment="1" applyProtection="1">
      <alignment horizontal="left" vertical="center" wrapText="1"/>
    </xf>
    <xf numFmtId="0" fontId="49" fillId="28" borderId="10" xfId="0" applyFont="1" applyFill="1" applyBorder="1" applyAlignment="1" applyProtection="1">
      <alignment horizontal="center" vertical="center" wrapText="1"/>
    </xf>
    <xf numFmtId="0" fontId="33" fillId="0" borderId="0" xfId="38"/>
    <xf numFmtId="0" fontId="52" fillId="0" borderId="0" xfId="38" applyFont="1" applyBorder="1"/>
    <xf numFmtId="0" fontId="52" fillId="0" borderId="0" xfId="38" applyFont="1" applyBorder="1" applyAlignment="1">
      <alignment wrapText="1"/>
    </xf>
    <xf numFmtId="0" fontId="13" fillId="0" borderId="0" xfId="38" applyFont="1" applyBorder="1" applyAlignment="1">
      <alignment horizontal="center" vertical="center"/>
    </xf>
    <xf numFmtId="0" fontId="33" fillId="0" borderId="0" xfId="38" applyBorder="1"/>
    <xf numFmtId="169" fontId="42" fillId="0" borderId="0" xfId="0" applyNumberFormat="1" applyFont="1" applyAlignment="1" applyProtection="1">
      <alignment vertical="center" wrapText="1"/>
    </xf>
    <xf numFmtId="0" fontId="42" fillId="27" borderId="0" xfId="0" applyFont="1" applyFill="1" applyAlignment="1" applyProtection="1">
      <alignment horizontal="center" vertical="center" wrapText="1"/>
    </xf>
    <xf numFmtId="0" fontId="42" fillId="27" borderId="10" xfId="0" applyFont="1" applyFill="1" applyBorder="1" applyAlignment="1" applyProtection="1">
      <alignment horizontal="center" vertical="center" wrapText="1"/>
    </xf>
    <xf numFmtId="0" fontId="49" fillId="27" borderId="10" xfId="0" applyFont="1" applyFill="1" applyBorder="1" applyAlignment="1" applyProtection="1">
      <alignment horizontal="center" vertical="center" wrapText="1"/>
    </xf>
    <xf numFmtId="9" fontId="42" fillId="27" borderId="10" xfId="0" applyNumberFormat="1" applyFont="1" applyFill="1" applyBorder="1" applyAlignment="1" applyProtection="1">
      <alignment horizontal="center" vertical="center" wrapText="1"/>
      <protection locked="0"/>
    </xf>
    <xf numFmtId="0" fontId="42" fillId="27" borderId="10" xfId="0" applyFont="1" applyFill="1" applyBorder="1" applyAlignment="1" applyProtection="1">
      <alignment horizontal="center" vertical="center" wrapText="1"/>
      <protection locked="0"/>
    </xf>
    <xf numFmtId="169" fontId="42" fillId="27" borderId="10" xfId="0" applyNumberFormat="1" applyFont="1" applyFill="1" applyBorder="1" applyAlignment="1" applyProtection="1">
      <alignment horizontal="center" vertical="center" wrapText="1"/>
    </xf>
    <xf numFmtId="10" fontId="42" fillId="27" borderId="10" xfId="0" applyNumberFormat="1" applyFont="1" applyFill="1" applyBorder="1" applyAlignment="1" applyProtection="1">
      <alignment horizontal="center" vertical="center" wrapText="1"/>
    </xf>
    <xf numFmtId="0" fontId="49" fillId="27" borderId="10" xfId="0" applyFont="1" applyFill="1" applyBorder="1" applyAlignment="1" applyProtection="1">
      <alignment horizontal="left" vertical="center" wrapText="1"/>
    </xf>
    <xf numFmtId="10" fontId="42" fillId="27" borderId="10" xfId="0" applyNumberFormat="1" applyFont="1" applyFill="1" applyBorder="1" applyAlignment="1" applyProtection="1">
      <alignment horizontal="center" vertical="center" wrapText="1"/>
      <protection locked="0"/>
    </xf>
    <xf numFmtId="10" fontId="50" fillId="27" borderId="10" xfId="0" applyNumberFormat="1"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wrapText="1"/>
      <protection locked="0"/>
    </xf>
    <xf numFmtId="0" fontId="49" fillId="27" borderId="10" xfId="0" applyFont="1" applyFill="1" applyBorder="1" applyAlignment="1" applyProtection="1">
      <alignment vertical="center" wrapText="1"/>
    </xf>
    <xf numFmtId="0" fontId="47" fillId="27" borderId="19" xfId="0" applyFont="1" applyFill="1" applyBorder="1" applyAlignment="1">
      <alignment horizontal="center" vertical="center" wrapText="1"/>
    </xf>
    <xf numFmtId="169" fontId="42" fillId="27" borderId="19" xfId="0" applyNumberFormat="1" applyFont="1" applyFill="1" applyBorder="1" applyAlignment="1" applyProtection="1">
      <alignment horizontal="center" vertical="center" wrapText="1"/>
    </xf>
    <xf numFmtId="169" fontId="49" fillId="27" borderId="10" xfId="0" applyNumberFormat="1" applyFont="1" applyFill="1" applyBorder="1" applyAlignment="1" applyProtection="1">
      <alignment horizontal="center" vertical="center" wrapText="1"/>
    </xf>
    <xf numFmtId="0" fontId="49" fillId="28" borderId="17" xfId="0" applyFont="1" applyFill="1" applyBorder="1" applyAlignment="1" applyProtection="1">
      <alignment horizontal="center" vertical="center" wrapText="1"/>
    </xf>
    <xf numFmtId="0" fontId="49" fillId="27" borderId="30" xfId="0" applyFont="1" applyFill="1" applyBorder="1" applyAlignment="1" applyProtection="1">
      <alignment horizontal="center" vertical="center" wrapText="1"/>
    </xf>
    <xf numFmtId="0" fontId="57" fillId="27" borderId="10" xfId="0" applyFont="1" applyFill="1" applyBorder="1" applyAlignment="1">
      <alignment horizontal="center" vertical="center" wrapText="1"/>
    </xf>
    <xf numFmtId="169" fontId="49" fillId="27" borderId="10" xfId="0" applyNumberFormat="1" applyFont="1" applyFill="1" applyBorder="1" applyAlignment="1" applyProtection="1">
      <alignment horizontal="center" vertical="center" wrapText="1"/>
      <protection locked="0"/>
    </xf>
    <xf numFmtId="10" fontId="49" fillId="27" borderId="10" xfId="0" applyNumberFormat="1" applyFont="1" applyFill="1" applyBorder="1" applyAlignment="1" applyProtection="1">
      <alignment horizontal="center" vertical="center" wrapText="1"/>
    </xf>
    <xf numFmtId="0" fontId="42" fillId="27" borderId="12" xfId="0" applyFont="1" applyFill="1" applyBorder="1" applyAlignment="1" applyProtection="1">
      <alignment vertical="center" wrapText="1"/>
    </xf>
    <xf numFmtId="0" fontId="52" fillId="0" borderId="10" xfId="38" applyNumberFormat="1" applyFont="1" applyBorder="1" applyAlignment="1">
      <alignment horizontal="center" vertical="center"/>
    </xf>
    <xf numFmtId="0" fontId="33" fillId="0" borderId="31" xfId="38" applyBorder="1"/>
    <xf numFmtId="0" fontId="52" fillId="0" borderId="32" xfId="38" applyFont="1" applyBorder="1"/>
    <xf numFmtId="0" fontId="42" fillId="27" borderId="10" xfId="0" applyFont="1" applyFill="1" applyBorder="1" applyAlignment="1" applyProtection="1">
      <alignment horizontal="left" vertical="center" wrapText="1"/>
    </xf>
    <xf numFmtId="0" fontId="49" fillId="27" borderId="23" xfId="0" applyFont="1" applyFill="1" applyBorder="1" applyAlignment="1" applyProtection="1">
      <alignment horizontal="center" vertical="center" wrapText="1"/>
    </xf>
    <xf numFmtId="0" fontId="49" fillId="28" borderId="12" xfId="0" applyFont="1" applyFill="1" applyBorder="1" applyAlignment="1" applyProtection="1">
      <alignment horizontal="left" vertical="center"/>
    </xf>
    <xf numFmtId="0" fontId="49" fillId="28" borderId="25" xfId="0" applyFont="1" applyFill="1" applyBorder="1" applyAlignment="1" applyProtection="1">
      <alignment horizontal="center" vertical="center" wrapText="1"/>
    </xf>
    <xf numFmtId="0" fontId="42" fillId="27" borderId="12" xfId="0" applyFont="1" applyFill="1" applyBorder="1" applyAlignment="1" applyProtection="1">
      <alignment horizontal="left" vertical="center"/>
    </xf>
    <xf numFmtId="0" fontId="42" fillId="27" borderId="0" xfId="0" applyFont="1" applyFill="1" applyAlignment="1" applyProtection="1">
      <alignment horizontal="left" vertical="center" wrapText="1"/>
    </xf>
    <xf numFmtId="169" fontId="42" fillId="27" borderId="10" xfId="0" applyNumberFormat="1" applyFont="1" applyFill="1" applyBorder="1" applyAlignment="1" applyProtection="1">
      <alignment horizontal="right" vertical="center" wrapText="1"/>
    </xf>
    <xf numFmtId="169" fontId="49" fillId="27" borderId="10" xfId="0" applyNumberFormat="1" applyFont="1" applyFill="1" applyBorder="1" applyAlignment="1" applyProtection="1">
      <alignment horizontal="right" vertical="center" wrapText="1"/>
    </xf>
    <xf numFmtId="169" fontId="49" fillId="27" borderId="18" xfId="0" applyNumberFormat="1" applyFont="1" applyFill="1" applyBorder="1" applyAlignment="1" applyProtection="1">
      <alignment horizontal="right" vertical="center" wrapText="1"/>
    </xf>
    <xf numFmtId="9" fontId="61" fillId="30" borderId="0" xfId="36" applyNumberFormat="1" applyFont="1" applyFill="1" applyBorder="1"/>
    <xf numFmtId="0" fontId="49" fillId="28" borderId="10" xfId="0" applyFont="1" applyFill="1" applyBorder="1" applyAlignment="1" applyProtection="1">
      <alignment horizontal="right" vertical="center" wrapText="1"/>
    </xf>
    <xf numFmtId="0" fontId="49" fillId="27" borderId="12" xfId="0" applyFont="1" applyFill="1" applyBorder="1" applyAlignment="1" applyProtection="1">
      <alignment vertical="center" wrapText="1"/>
    </xf>
    <xf numFmtId="169" fontId="49" fillId="0" borderId="0" xfId="0" applyNumberFormat="1" applyFont="1" applyAlignment="1" applyProtection="1">
      <alignment horizontal="right" vertical="center" wrapText="1"/>
    </xf>
    <xf numFmtId="169" fontId="49" fillId="27" borderId="10" xfId="0" applyNumberFormat="1" applyFont="1" applyFill="1" applyBorder="1" applyAlignment="1" applyProtection="1">
      <alignment horizontal="right" vertical="center" wrapText="1"/>
      <protection locked="0"/>
    </xf>
    <xf numFmtId="0" fontId="49" fillId="27" borderId="10" xfId="0" applyFont="1" applyFill="1" applyBorder="1" applyAlignment="1">
      <alignment horizontal="center" vertical="center" wrapText="1"/>
    </xf>
    <xf numFmtId="0" fontId="49" fillId="28" borderId="25" xfId="0" applyFont="1" applyFill="1" applyBorder="1" applyAlignment="1" applyProtection="1">
      <alignment horizontal="left" vertical="center" wrapText="1"/>
    </xf>
    <xf numFmtId="0" fontId="0" fillId="28" borderId="10" xfId="0" applyFont="1" applyFill="1" applyBorder="1" applyAlignment="1"/>
    <xf numFmtId="0" fontId="0" fillId="28" borderId="10" xfId="0" applyFont="1" applyFill="1" applyBorder="1" applyAlignment="1">
      <alignment horizontal="center"/>
    </xf>
    <xf numFmtId="0" fontId="0" fillId="0" borderId="36" xfId="0" applyBorder="1" applyAlignment="1">
      <alignment horizontal="center"/>
    </xf>
    <xf numFmtId="10" fontId="0" fillId="0" borderId="10" xfId="0" applyNumberFormat="1" applyBorder="1" applyAlignment="1">
      <alignment horizontal="center"/>
    </xf>
    <xf numFmtId="0" fontId="0" fillId="0" borderId="10" xfId="0" applyBorder="1" applyAlignment="1"/>
    <xf numFmtId="10" fontId="37" fillId="32" borderId="10" xfId="0" applyNumberFormat="1" applyFont="1" applyFill="1" applyBorder="1" applyAlignment="1">
      <alignment horizontal="center"/>
    </xf>
    <xf numFmtId="10" fontId="0" fillId="0" borderId="10" xfId="0" applyNumberFormat="1" applyBorder="1" applyAlignment="1">
      <alignment horizontal="center" wrapText="1"/>
    </xf>
    <xf numFmtId="0" fontId="0" fillId="0" borderId="43" xfId="0" applyBorder="1" applyAlignment="1">
      <alignment horizontal="center"/>
    </xf>
    <xf numFmtId="0" fontId="0" fillId="0" borderId="18" xfId="0" applyBorder="1" applyAlignment="1"/>
    <xf numFmtId="10" fontId="37" fillId="32" borderId="18" xfId="0" applyNumberFormat="1" applyFont="1" applyFill="1" applyBorder="1" applyAlignment="1">
      <alignment horizontal="center"/>
    </xf>
    <xf numFmtId="171" fontId="49" fillId="27" borderId="10" xfId="38" applyNumberFormat="1" applyFont="1" applyFill="1" applyBorder="1" applyAlignment="1">
      <alignment horizontal="center" vertical="center" wrapText="1"/>
    </xf>
    <xf numFmtId="169" fontId="42" fillId="0" borderId="0" xfId="0" applyNumberFormat="1" applyFont="1" applyAlignment="1" applyProtection="1">
      <alignment horizontal="right" vertical="center" wrapText="1"/>
    </xf>
    <xf numFmtId="4" fontId="0" fillId="0" borderId="0" xfId="0" applyNumberFormat="1"/>
    <xf numFmtId="164" fontId="0" fillId="0" borderId="0" xfId="0" applyNumberFormat="1"/>
    <xf numFmtId="0" fontId="49" fillId="27" borderId="0" xfId="38" applyFont="1" applyFill="1" applyBorder="1" applyAlignment="1">
      <alignment horizontal="center" vertical="center" wrapText="1"/>
    </xf>
    <xf numFmtId="0" fontId="33" fillId="0" borderId="0" xfId="38" applyBorder="1" applyAlignment="1">
      <alignment horizontal="center"/>
    </xf>
    <xf numFmtId="0" fontId="45" fillId="0" borderId="0" xfId="0" applyFont="1"/>
    <xf numFmtId="0" fontId="33" fillId="0" borderId="45" xfId="38" applyBorder="1" applyAlignment="1">
      <alignment horizontal="center"/>
    </xf>
    <xf numFmtId="0" fontId="33" fillId="0" borderId="23" xfId="38" applyBorder="1" applyAlignment="1">
      <alignment horizontal="center"/>
    </xf>
    <xf numFmtId="0" fontId="33" fillId="0" borderId="24" xfId="38" applyBorder="1" applyAlignment="1">
      <alignment horizontal="center"/>
    </xf>
    <xf numFmtId="0" fontId="33" fillId="0" borderId="12" xfId="38" applyBorder="1" applyAlignment="1">
      <alignment horizontal="center"/>
    </xf>
    <xf numFmtId="0" fontId="33" fillId="0" borderId="16" xfId="38" applyBorder="1" applyAlignment="1">
      <alignment horizontal="center"/>
    </xf>
    <xf numFmtId="0" fontId="52" fillId="0" borderId="53" xfId="38" applyFont="1" applyBorder="1"/>
    <xf numFmtId="0" fontId="33" fillId="0" borderId="53" xfId="38" applyBorder="1"/>
    <xf numFmtId="0" fontId="64" fillId="38" borderId="31" xfId="0" applyFont="1" applyFill="1" applyBorder="1" applyAlignment="1" applyProtection="1">
      <alignment horizontal="center" vertical="center" wrapText="1"/>
    </xf>
    <xf numFmtId="0" fontId="64" fillId="38" borderId="0" xfId="0" applyFont="1" applyFill="1" applyBorder="1" applyAlignment="1" applyProtection="1">
      <alignment horizontal="center" vertical="center" wrapText="1"/>
    </xf>
    <xf numFmtId="0" fontId="64" fillId="38" borderId="32" xfId="0" applyFont="1" applyFill="1" applyBorder="1" applyAlignment="1" applyProtection="1">
      <alignment horizontal="center" vertical="center" wrapText="1"/>
    </xf>
    <xf numFmtId="0" fontId="33" fillId="0" borderId="54" xfId="38" applyBorder="1"/>
    <xf numFmtId="0" fontId="33" fillId="0" borderId="54" xfId="38" applyBorder="1" applyAlignment="1">
      <alignment horizontal="center"/>
    </xf>
    <xf numFmtId="169" fontId="54" fillId="27" borderId="0" xfId="38" applyNumberFormat="1" applyFont="1" applyFill="1" applyBorder="1" applyAlignment="1">
      <alignment horizontal="center" vertical="center"/>
    </xf>
    <xf numFmtId="0" fontId="0" fillId="0" borderId="0" xfId="0" applyBorder="1"/>
    <xf numFmtId="0" fontId="66" fillId="35" borderId="44" xfId="0" applyFont="1" applyFill="1" applyBorder="1" applyAlignment="1">
      <alignment horizontal="left" vertical="top" wrapText="1"/>
    </xf>
    <xf numFmtId="0" fontId="66" fillId="35" borderId="44" xfId="0" applyFont="1" applyFill="1" applyBorder="1" applyAlignment="1">
      <alignment horizontal="center" vertical="top" wrapText="1"/>
    </xf>
    <xf numFmtId="4" fontId="66" fillId="35" borderId="44" xfId="0" applyNumberFormat="1" applyFont="1" applyFill="1" applyBorder="1" applyAlignment="1">
      <alignment horizontal="right" vertical="top" wrapText="1"/>
    </xf>
    <xf numFmtId="4" fontId="66" fillId="35" borderId="44" xfId="57" applyNumberFormat="1" applyFont="1" applyFill="1" applyBorder="1" applyAlignment="1">
      <alignment horizontal="right" vertical="top" wrapText="1"/>
    </xf>
    <xf numFmtId="165" fontId="42" fillId="0" borderId="0" xfId="58" applyFont="1" applyAlignment="1" applyProtection="1">
      <alignment horizontal="center" vertical="center" wrapText="1"/>
    </xf>
    <xf numFmtId="169" fontId="50" fillId="27" borderId="10" xfId="58" applyNumberFormat="1" applyFont="1" applyFill="1" applyBorder="1" applyAlignment="1" applyProtection="1">
      <alignment horizontal="right" vertical="center" wrapText="1"/>
    </xf>
    <xf numFmtId="169" fontId="42" fillId="27" borderId="10" xfId="58" applyNumberFormat="1" applyFont="1" applyFill="1" applyBorder="1" applyAlignment="1" applyProtection="1">
      <alignment horizontal="right" vertical="center" wrapText="1"/>
    </xf>
    <xf numFmtId="169" fontId="42" fillId="27" borderId="10" xfId="58" applyNumberFormat="1" applyFont="1" applyFill="1" applyBorder="1" applyAlignment="1" applyProtection="1">
      <alignment horizontal="right" vertical="center" wrapText="1"/>
      <protection locked="0"/>
    </xf>
    <xf numFmtId="10" fontId="42" fillId="27" borderId="10" xfId="59" applyNumberFormat="1" applyFont="1" applyFill="1" applyBorder="1" applyAlignment="1" applyProtection="1">
      <alignment horizontal="center" vertical="center" wrapText="1"/>
    </xf>
    <xf numFmtId="10" fontId="42" fillId="27" borderId="10" xfId="59" applyNumberFormat="1" applyFont="1" applyFill="1" applyBorder="1" applyAlignment="1" applyProtection="1">
      <alignment horizontal="center" vertical="center" wrapText="1"/>
      <protection locked="0"/>
    </xf>
    <xf numFmtId="10" fontId="49" fillId="27" borderId="10" xfId="59" applyNumberFormat="1" applyFont="1" applyFill="1" applyBorder="1" applyAlignment="1" applyProtection="1">
      <alignment horizontal="center" vertical="center" wrapText="1"/>
    </xf>
    <xf numFmtId="165" fontId="42" fillId="27" borderId="10" xfId="58" applyFont="1" applyFill="1" applyBorder="1" applyAlignment="1" applyProtection="1">
      <alignment horizontal="center" vertical="center" wrapText="1"/>
    </xf>
    <xf numFmtId="2" fontId="42" fillId="27" borderId="10" xfId="58" applyNumberFormat="1" applyFont="1" applyFill="1" applyBorder="1" applyAlignment="1" applyProtection="1">
      <alignment horizontal="right" vertical="center" wrapText="1"/>
    </xf>
    <xf numFmtId="164" fontId="50" fillId="27" borderId="10" xfId="58" applyNumberFormat="1" applyFont="1" applyFill="1" applyBorder="1" applyAlignment="1" applyProtection="1">
      <alignment horizontal="center" vertical="center" wrapText="1"/>
    </xf>
    <xf numFmtId="49" fontId="42" fillId="27" borderId="10" xfId="58" applyNumberFormat="1" applyFont="1" applyFill="1" applyBorder="1" applyAlignment="1" applyProtection="1">
      <alignment horizontal="center" vertical="center" wrapText="1"/>
    </xf>
    <xf numFmtId="0" fontId="50" fillId="27" borderId="12" xfId="0" applyFont="1" applyFill="1" applyBorder="1" applyAlignment="1" applyProtection="1">
      <alignment horizontal="left" vertical="center" wrapText="1"/>
    </xf>
    <xf numFmtId="170" fontId="42" fillId="27" borderId="10" xfId="58" applyNumberFormat="1" applyFont="1" applyFill="1" applyBorder="1" applyAlignment="1" applyProtection="1">
      <alignment horizontal="center" vertical="center" wrapText="1"/>
    </xf>
    <xf numFmtId="170" fontId="42" fillId="27" borderId="10" xfId="58" applyNumberFormat="1" applyFont="1" applyFill="1" applyBorder="1" applyAlignment="1" applyProtection="1">
      <alignment horizontal="right" vertical="center" wrapText="1"/>
    </xf>
    <xf numFmtId="10" fontId="50" fillId="27" borderId="10" xfId="59" applyNumberFormat="1" applyFont="1" applyFill="1" applyBorder="1" applyAlignment="1" applyProtection="1">
      <alignment horizontal="center" vertical="center" wrapText="1"/>
    </xf>
    <xf numFmtId="168" fontId="42" fillId="27" borderId="10" xfId="59" applyNumberFormat="1" applyFont="1" applyFill="1" applyBorder="1" applyAlignment="1" applyProtection="1">
      <alignment horizontal="center" vertical="center" wrapText="1"/>
    </xf>
    <xf numFmtId="10" fontId="42" fillId="27" borderId="18" xfId="59" applyNumberFormat="1" applyFont="1" applyFill="1" applyBorder="1" applyAlignment="1" applyProtection="1">
      <alignment horizontal="center" vertical="center" wrapText="1"/>
    </xf>
    <xf numFmtId="169" fontId="49" fillId="27" borderId="18" xfId="58" applyNumberFormat="1" applyFont="1" applyFill="1" applyBorder="1" applyAlignment="1" applyProtection="1">
      <alignment horizontal="right" vertical="center" wrapText="1"/>
    </xf>
    <xf numFmtId="169" fontId="42" fillId="27" borderId="30" xfId="58" applyNumberFormat="1" applyFont="1" applyFill="1" applyBorder="1" applyAlignment="1" applyProtection="1">
      <alignment horizontal="right" vertical="center" wrapText="1"/>
    </xf>
    <xf numFmtId="169" fontId="42" fillId="27" borderId="18" xfId="58" applyNumberFormat="1" applyFont="1" applyFill="1" applyBorder="1" applyAlignment="1" applyProtection="1">
      <alignment horizontal="right" vertical="center" wrapText="1"/>
    </xf>
    <xf numFmtId="10" fontId="42" fillId="27" borderId="27" xfId="59" applyNumberFormat="1" applyFont="1" applyFill="1" applyBorder="1" applyAlignment="1" applyProtection="1">
      <alignment wrapText="1"/>
    </xf>
    <xf numFmtId="169" fontId="42" fillId="27" borderId="10" xfId="58" applyNumberFormat="1" applyFont="1" applyFill="1" applyBorder="1" applyAlignment="1" applyProtection="1">
      <alignment horizontal="center" vertical="center" wrapText="1"/>
    </xf>
    <xf numFmtId="10" fontId="42" fillId="27" borderId="12" xfId="59" applyNumberFormat="1" applyFont="1" applyFill="1" applyBorder="1" applyAlignment="1" applyProtection="1">
      <alignment horizontal="left" vertical="center" wrapText="1"/>
    </xf>
    <xf numFmtId="10" fontId="42" fillId="27" borderId="12" xfId="59" applyNumberFormat="1" applyFont="1" applyFill="1" applyBorder="1" applyAlignment="1" applyProtection="1">
      <alignment horizontal="center" vertical="center" wrapText="1"/>
    </xf>
    <xf numFmtId="10" fontId="49" fillId="27" borderId="27" xfId="59" applyNumberFormat="1" applyFont="1" applyFill="1" applyBorder="1" applyAlignment="1" applyProtection="1">
      <alignment wrapText="1"/>
    </xf>
    <xf numFmtId="169" fontId="50" fillId="27" borderId="10" xfId="0" applyNumberFormat="1" applyFont="1" applyFill="1" applyBorder="1" applyAlignment="1" applyProtection="1">
      <alignment horizontal="right" vertical="center" wrapText="1"/>
    </xf>
    <xf numFmtId="169" fontId="54" fillId="27" borderId="10" xfId="0" applyNumberFormat="1" applyFont="1" applyFill="1" applyBorder="1" applyAlignment="1" applyProtection="1">
      <alignment horizontal="right" vertical="center" wrapText="1"/>
      <protection locked="0"/>
    </xf>
    <xf numFmtId="10" fontId="50" fillId="27" borderId="10" xfId="59" applyNumberFormat="1" applyFont="1" applyFill="1" applyBorder="1" applyAlignment="1" applyProtection="1">
      <alignment horizontal="center" vertical="center" wrapText="1"/>
      <protection locked="0"/>
    </xf>
    <xf numFmtId="10" fontId="51" fillId="27" borderId="10" xfId="59" applyNumberFormat="1" applyFont="1" applyFill="1" applyBorder="1" applyAlignment="1" applyProtection="1">
      <alignment horizontal="center" vertical="center" wrapText="1"/>
      <protection locked="0"/>
    </xf>
    <xf numFmtId="169" fontId="49" fillId="27" borderId="10" xfId="58" applyNumberFormat="1" applyFont="1" applyFill="1" applyBorder="1" applyAlignment="1" applyProtection="1">
      <alignment horizontal="right" vertical="center" wrapText="1"/>
      <protection locked="0"/>
    </xf>
    <xf numFmtId="169" fontId="42" fillId="27" borderId="10" xfId="58" applyNumberFormat="1" applyFont="1" applyFill="1" applyBorder="1" applyAlignment="1" applyProtection="1">
      <alignment horizontal="center" vertical="center" wrapText="1"/>
      <protection locked="0"/>
    </xf>
    <xf numFmtId="0" fontId="51" fillId="27" borderId="19" xfId="59" applyNumberFormat="1" applyFont="1" applyFill="1" applyBorder="1" applyAlignment="1" applyProtection="1">
      <alignment horizontal="center" vertical="center" wrapText="1"/>
      <protection locked="0"/>
    </xf>
    <xf numFmtId="169" fontId="42" fillId="27" borderId="19" xfId="58" applyNumberFormat="1" applyFont="1" applyFill="1" applyBorder="1" applyAlignment="1" applyProtection="1">
      <alignment horizontal="center" vertical="center" wrapText="1"/>
      <protection locked="0"/>
    </xf>
    <xf numFmtId="10" fontId="51" fillId="27" borderId="16" xfId="59" applyNumberFormat="1" applyFont="1" applyFill="1" applyBorder="1" applyAlignment="1" applyProtection="1">
      <alignment horizontal="center" vertical="center" wrapText="1"/>
      <protection locked="0"/>
    </xf>
    <xf numFmtId="10" fontId="49" fillId="27" borderId="12" xfId="59" applyNumberFormat="1" applyFont="1" applyFill="1" applyBorder="1" applyAlignment="1" applyProtection="1">
      <alignment horizontal="center" vertical="center" wrapText="1"/>
    </xf>
    <xf numFmtId="0" fontId="73" fillId="0" borderId="0" xfId="0" applyFont="1" applyAlignment="1" applyProtection="1">
      <alignment horizontal="center" vertical="center" wrapText="1"/>
    </xf>
    <xf numFmtId="173" fontId="42" fillId="27" borderId="10" xfId="58" applyNumberFormat="1" applyFont="1" applyFill="1" applyBorder="1" applyAlignment="1" applyProtection="1">
      <alignment horizontal="right" vertical="center" wrapText="1"/>
    </xf>
    <xf numFmtId="0" fontId="60" fillId="0" borderId="0" xfId="0" applyFont="1" applyBorder="1" applyAlignment="1" applyProtection="1">
      <alignment horizontal="left" vertical="center" wrapText="1"/>
    </xf>
    <xf numFmtId="173" fontId="75" fillId="0" borderId="0" xfId="0" applyNumberFormat="1" applyFont="1" applyAlignment="1" applyProtection="1">
      <alignment horizontal="center" vertical="center" wrapText="1"/>
    </xf>
    <xf numFmtId="165" fontId="50" fillId="27" borderId="10" xfId="58" applyFont="1" applyFill="1" applyBorder="1" applyAlignment="1" applyProtection="1">
      <alignment horizontal="center" vertical="center" wrapText="1"/>
    </xf>
    <xf numFmtId="169" fontId="50" fillId="0" borderId="10" xfId="58" applyNumberFormat="1" applyFont="1" applyFill="1" applyBorder="1" applyAlignment="1" applyProtection="1">
      <alignment horizontal="right" vertical="center" wrapText="1"/>
    </xf>
    <xf numFmtId="169" fontId="50" fillId="0" borderId="10" xfId="58" applyNumberFormat="1" applyFont="1" applyFill="1" applyBorder="1" applyAlignment="1" applyProtection="1">
      <alignment horizontal="center" vertical="center" wrapText="1"/>
    </xf>
    <xf numFmtId="49" fontId="50" fillId="27" borderId="10" xfId="58" applyNumberFormat="1" applyFont="1" applyFill="1" applyBorder="1" applyAlignment="1" applyProtection="1">
      <alignment horizontal="center" vertical="center" wrapText="1"/>
    </xf>
    <xf numFmtId="168" fontId="50" fillId="27" borderId="10" xfId="59" applyNumberFormat="1" applyFont="1" applyFill="1" applyBorder="1" applyAlignment="1" applyProtection="1">
      <alignment horizontal="center" vertical="center" wrapText="1"/>
    </xf>
    <xf numFmtId="0" fontId="0" fillId="0" borderId="0" xfId="0"/>
    <xf numFmtId="0" fontId="67" fillId="33" borderId="0" xfId="0" applyFont="1" applyFill="1" applyAlignment="1">
      <alignment vertical="top" wrapText="1"/>
    </xf>
    <xf numFmtId="0" fontId="13" fillId="0" borderId="0" xfId="38" applyFont="1" applyAlignment="1"/>
    <xf numFmtId="0" fontId="33" fillId="0" borderId="0" xfId="38" applyAlignment="1"/>
    <xf numFmtId="0" fontId="33" fillId="0" borderId="0" xfId="38" applyBorder="1" applyAlignment="1"/>
    <xf numFmtId="0" fontId="63" fillId="0" borderId="17" xfId="0" applyFont="1" applyBorder="1" applyAlignment="1">
      <alignment horizontal="center"/>
    </xf>
    <xf numFmtId="0" fontId="63" fillId="0" borderId="64" xfId="0" applyFont="1" applyBorder="1" applyAlignment="1">
      <alignment vertical="center"/>
    </xf>
    <xf numFmtId="0" fontId="63" fillId="0" borderId="25" xfId="0" applyFont="1" applyBorder="1" applyAlignment="1">
      <alignment horizontal="center"/>
    </xf>
    <xf numFmtId="0" fontId="62" fillId="0" borderId="65" xfId="0" applyFont="1" applyBorder="1"/>
    <xf numFmtId="0" fontId="0" fillId="0" borderId="65" xfId="0" applyBorder="1"/>
    <xf numFmtId="0" fontId="0" fillId="0" borderId="66" xfId="0" applyBorder="1"/>
    <xf numFmtId="0" fontId="62" fillId="0" borderId="43" xfId="0" applyFont="1" applyBorder="1" applyAlignment="1">
      <alignment horizontal="center" vertical="center"/>
    </xf>
    <xf numFmtId="0" fontId="62" fillId="0" borderId="18" xfId="0" applyFont="1" applyBorder="1" applyAlignment="1">
      <alignment vertical="center"/>
    </xf>
    <xf numFmtId="0" fontId="62" fillId="0" borderId="18" xfId="0" applyFont="1" applyBorder="1" applyAlignment="1">
      <alignment horizontal="center" vertical="center"/>
    </xf>
    <xf numFmtId="0" fontId="62" fillId="0" borderId="23" xfId="0" applyFont="1" applyBorder="1" applyAlignment="1">
      <alignment horizontal="center" vertical="center"/>
    </xf>
    <xf numFmtId="0" fontId="13" fillId="0" borderId="0" xfId="38" applyFont="1" applyBorder="1" applyAlignment="1"/>
    <xf numFmtId="169" fontId="54" fillId="27" borderId="68" xfId="38" applyNumberFormat="1" applyFont="1" applyFill="1" applyBorder="1" applyAlignment="1">
      <alignment horizontal="center" vertical="center"/>
    </xf>
    <xf numFmtId="0" fontId="0" fillId="0" borderId="0" xfId="0"/>
    <xf numFmtId="0" fontId="0" fillId="0" borderId="0" xfId="0" applyAlignment="1"/>
    <xf numFmtId="0" fontId="37" fillId="36" borderId="64" xfId="0" applyFont="1" applyFill="1" applyBorder="1" applyAlignment="1">
      <alignment horizontal="center" vertical="center"/>
    </xf>
    <xf numFmtId="0" fontId="76" fillId="36" borderId="69" xfId="0" applyFont="1" applyFill="1" applyBorder="1" applyAlignment="1">
      <alignment horizontal="center" vertical="center"/>
    </xf>
    <xf numFmtId="169" fontId="37" fillId="36" borderId="69" xfId="0" applyNumberFormat="1" applyFont="1" applyFill="1" applyBorder="1" applyAlignment="1">
      <alignment horizontal="center" vertical="center"/>
    </xf>
    <xf numFmtId="169" fontId="37" fillId="36" borderId="70" xfId="0" applyNumberFormat="1" applyFont="1" applyFill="1" applyBorder="1" applyAlignment="1">
      <alignment horizontal="center" vertical="center"/>
    </xf>
    <xf numFmtId="0" fontId="37" fillId="0" borderId="36" xfId="0" applyFont="1" applyBorder="1" applyAlignment="1">
      <alignment horizontal="center" vertical="center"/>
    </xf>
    <xf numFmtId="0" fontId="37" fillId="0" borderId="10" xfId="0" applyFont="1" applyBorder="1" applyAlignment="1">
      <alignment horizontal="center" vertical="center"/>
    </xf>
    <xf numFmtId="0" fontId="37" fillId="0" borderId="10" xfId="0" applyFont="1" applyBorder="1" applyAlignment="1">
      <alignment vertical="center"/>
    </xf>
    <xf numFmtId="0" fontId="76" fillId="0" borderId="10" xfId="0" applyFont="1" applyBorder="1" applyAlignment="1">
      <alignment horizontal="center" vertical="center"/>
    </xf>
    <xf numFmtId="0" fontId="37" fillId="0" borderId="37" xfId="0" applyFont="1" applyBorder="1" applyAlignment="1">
      <alignment horizontal="center" vertical="center"/>
    </xf>
    <xf numFmtId="0" fontId="0" fillId="0" borderId="36" xfId="0" applyBorder="1" applyAlignment="1">
      <alignment horizontal="center" vertical="center"/>
    </xf>
    <xf numFmtId="0" fontId="74" fillId="0" borderId="10" xfId="0" applyFont="1" applyBorder="1" applyAlignment="1">
      <alignment vertical="center"/>
    </xf>
    <xf numFmtId="0" fontId="74" fillId="0" borderId="10" xfId="0" applyFont="1" applyBorder="1" applyAlignment="1">
      <alignment horizontal="center" vertical="center"/>
    </xf>
    <xf numFmtId="14" fontId="74" fillId="0" borderId="10" xfId="0" applyNumberFormat="1" applyFont="1" applyBorder="1" applyAlignment="1">
      <alignment horizontal="center" vertical="center"/>
    </xf>
    <xf numFmtId="169" fontId="74" fillId="0" borderId="10" xfId="0" applyNumberFormat="1" applyFont="1" applyBorder="1" applyAlignment="1">
      <alignment horizontal="center" vertical="center"/>
    </xf>
    <xf numFmtId="0" fontId="74" fillId="0" borderId="37" xfId="0" applyFont="1" applyBorder="1" applyAlignment="1">
      <alignment vertical="center"/>
    </xf>
    <xf numFmtId="169" fontId="74" fillId="0" borderId="10" xfId="0" quotePrefix="1" applyNumberFormat="1" applyFont="1" applyBorder="1" applyAlignment="1">
      <alignment horizontal="center" vertical="center"/>
    </xf>
    <xf numFmtId="0" fontId="0" fillId="0" borderId="71" xfId="0" applyBorder="1" applyAlignment="1">
      <alignment horizontal="center" vertical="center"/>
    </xf>
    <xf numFmtId="0" fontId="74" fillId="0" borderId="72" xfId="0" applyFont="1" applyBorder="1" applyAlignment="1">
      <alignment vertical="center"/>
    </xf>
    <xf numFmtId="14" fontId="74" fillId="0" borderId="72" xfId="0" applyNumberFormat="1" applyFont="1" applyBorder="1" applyAlignment="1">
      <alignment horizontal="center" vertical="center"/>
    </xf>
    <xf numFmtId="0" fontId="74" fillId="0" borderId="72" xfId="0" applyFont="1" applyBorder="1" applyAlignment="1">
      <alignment horizontal="center" vertical="center"/>
    </xf>
    <xf numFmtId="169" fontId="74" fillId="0" borderId="72" xfId="0" quotePrefix="1" applyNumberFormat="1" applyFont="1" applyBorder="1" applyAlignment="1">
      <alignment horizontal="center" vertical="center"/>
    </xf>
    <xf numFmtId="0" fontId="74" fillId="0" borderId="73" xfId="0" applyFont="1" applyBorder="1" applyAlignment="1">
      <alignment vertical="center"/>
    </xf>
    <xf numFmtId="0" fontId="74" fillId="0" borderId="0" xfId="0" applyFont="1" applyBorder="1" applyAlignment="1">
      <alignment horizontal="center" vertical="center"/>
    </xf>
    <xf numFmtId="0" fontId="0" fillId="0" borderId="43" xfId="0" applyBorder="1" applyAlignment="1">
      <alignment horizontal="center" vertical="center"/>
    </xf>
    <xf numFmtId="0" fontId="0" fillId="0" borderId="74" xfId="0" applyBorder="1" applyAlignment="1">
      <alignment horizontal="center" vertical="center"/>
    </xf>
    <xf numFmtId="0" fontId="76" fillId="36" borderId="64" xfId="0" applyFont="1" applyFill="1" applyBorder="1" applyAlignment="1">
      <alignment horizontal="center" vertical="center"/>
    </xf>
    <xf numFmtId="169" fontId="76" fillId="36" borderId="70" xfId="0" applyNumberFormat="1" applyFont="1" applyFill="1" applyBorder="1" applyAlignment="1">
      <alignment horizontal="center" vertical="center"/>
    </xf>
    <xf numFmtId="0" fontId="76" fillId="0" borderId="10" xfId="0" applyFont="1" applyBorder="1" applyAlignment="1">
      <alignment vertical="center"/>
    </xf>
    <xf numFmtId="0" fontId="76" fillId="0" borderId="37" xfId="0" applyFont="1" applyBorder="1" applyAlignment="1">
      <alignment horizontal="center" vertical="center"/>
    </xf>
    <xf numFmtId="0" fontId="74" fillId="0" borderId="20" xfId="0" applyFont="1" applyBorder="1" applyAlignment="1">
      <alignment horizontal="center" vertical="center"/>
    </xf>
    <xf numFmtId="0" fontId="37" fillId="0" borderId="12" xfId="0" applyFont="1" applyBorder="1" applyAlignment="1">
      <alignment horizontal="center" vertical="center"/>
    </xf>
    <xf numFmtId="169" fontId="74" fillId="0" borderId="12" xfId="0" applyNumberFormat="1" applyFont="1" applyBorder="1" applyAlignment="1">
      <alignment horizontal="center" vertical="center"/>
    </xf>
    <xf numFmtId="169" fontId="37" fillId="36" borderId="67" xfId="0" applyNumberFormat="1" applyFont="1" applyFill="1" applyBorder="1" applyAlignment="1">
      <alignment horizontal="center" vertical="center" wrapText="1"/>
    </xf>
    <xf numFmtId="0" fontId="65" fillId="33" borderId="0" xfId="0" applyFont="1" applyFill="1" applyAlignment="1">
      <alignment wrapText="1"/>
    </xf>
    <xf numFmtId="0" fontId="37" fillId="0" borderId="12" xfId="0" applyFont="1" applyBorder="1" applyAlignment="1">
      <alignment horizontal="center" vertical="center" wrapText="1"/>
    </xf>
    <xf numFmtId="1" fontId="74" fillId="0" borderId="12" xfId="0" applyNumberFormat="1" applyFont="1" applyBorder="1" applyAlignment="1">
      <alignment horizontal="center" vertical="center"/>
    </xf>
    <xf numFmtId="1" fontId="74" fillId="0" borderId="12" xfId="0" quotePrefix="1" applyNumberFormat="1" applyFont="1" applyBorder="1" applyAlignment="1">
      <alignment horizontal="center" vertical="center"/>
    </xf>
    <xf numFmtId="1" fontId="74" fillId="0" borderId="76" xfId="0" quotePrefix="1" applyNumberFormat="1" applyFont="1" applyBorder="1" applyAlignment="1">
      <alignment horizontal="center" vertical="center"/>
    </xf>
    <xf numFmtId="169" fontId="74" fillId="0" borderId="76" xfId="0" applyNumberFormat="1" applyFont="1" applyBorder="1" applyAlignment="1">
      <alignment horizontal="center" vertical="center"/>
    </xf>
    <xf numFmtId="0" fontId="76" fillId="0" borderId="36" xfId="0" applyFont="1" applyBorder="1" applyAlignment="1">
      <alignment horizontal="center" vertical="center"/>
    </xf>
    <xf numFmtId="0" fontId="74" fillId="0" borderId="36" xfId="0" applyFont="1" applyBorder="1" applyAlignment="1">
      <alignment horizontal="center" vertical="center"/>
    </xf>
    <xf numFmtId="173" fontId="37" fillId="0" borderId="12" xfId="0" applyNumberFormat="1" applyFont="1" applyBorder="1" applyAlignment="1">
      <alignment horizontal="center" vertical="center" wrapText="1"/>
    </xf>
    <xf numFmtId="173" fontId="74" fillId="0" borderId="12" xfId="0" applyNumberFormat="1" applyFont="1" applyBorder="1" applyAlignment="1">
      <alignment horizontal="center" vertical="center"/>
    </xf>
    <xf numFmtId="173" fontId="42" fillId="0" borderId="0" xfId="0" applyNumberFormat="1" applyFont="1" applyAlignment="1" applyProtection="1">
      <alignment vertical="center" wrapText="1"/>
    </xf>
    <xf numFmtId="0" fontId="74" fillId="0" borderId="0" xfId="0" applyFont="1" applyBorder="1" applyAlignment="1">
      <alignment vertical="center"/>
    </xf>
    <xf numFmtId="0" fontId="74" fillId="0" borderId="0" xfId="60" applyFont="1" applyBorder="1" applyAlignment="1">
      <alignment horizontal="center" vertical="center" wrapText="1"/>
    </xf>
    <xf numFmtId="14" fontId="74" fillId="0" borderId="0" xfId="0" applyNumberFormat="1" applyFont="1" applyBorder="1" applyAlignment="1">
      <alignment horizontal="center" vertical="center"/>
    </xf>
    <xf numFmtId="169" fontId="74" fillId="0" borderId="0" xfId="0" quotePrefix="1" applyNumberFormat="1" applyFont="1" applyBorder="1" applyAlignment="1">
      <alignment horizontal="center" vertical="center"/>
    </xf>
    <xf numFmtId="169" fontId="74" fillId="0" borderId="0" xfId="0" applyNumberFormat="1" applyFont="1" applyBorder="1" applyAlignment="1">
      <alignment horizontal="center" vertical="center"/>
    </xf>
    <xf numFmtId="1" fontId="74" fillId="0" borderId="0" xfId="0" quotePrefix="1" applyNumberFormat="1" applyFont="1" applyBorder="1" applyAlignment="1">
      <alignment horizontal="center" vertical="center"/>
    </xf>
    <xf numFmtId="173" fontId="74" fillId="0" borderId="0" xfId="0" applyNumberFormat="1" applyFont="1" applyBorder="1" applyAlignment="1">
      <alignment horizontal="center" vertical="center"/>
    </xf>
    <xf numFmtId="0" fontId="74" fillId="0" borderId="21" xfId="60" applyFont="1" applyBorder="1" applyAlignment="1">
      <alignment horizontal="center" vertical="center" wrapText="1"/>
    </xf>
    <xf numFmtId="0" fontId="0" fillId="0" borderId="20" xfId="0" applyBorder="1" applyAlignment="1">
      <alignment horizontal="center" vertical="center"/>
    </xf>
    <xf numFmtId="0" fontId="58" fillId="0" borderId="0" xfId="0" applyFont="1" applyFill="1" applyBorder="1" applyAlignment="1" applyProtection="1">
      <alignment horizontal="center" vertical="center" wrapText="1"/>
    </xf>
    <xf numFmtId="0" fontId="58" fillId="0" borderId="42" xfId="0" applyFont="1" applyFill="1" applyBorder="1" applyAlignment="1" applyProtection="1">
      <alignment horizontal="center" vertical="center" wrapText="1"/>
    </xf>
    <xf numFmtId="0" fontId="58" fillId="0" borderId="65" xfId="0" applyFont="1" applyFill="1" applyBorder="1" applyAlignment="1" applyProtection="1">
      <alignment horizontal="center" vertical="center" wrapText="1"/>
    </xf>
    <xf numFmtId="169" fontId="74" fillId="0" borderId="72" xfId="0" applyNumberFormat="1" applyFont="1" applyBorder="1" applyAlignment="1">
      <alignment horizontal="center" vertical="center"/>
    </xf>
    <xf numFmtId="173" fontId="74" fillId="0" borderId="76" xfId="0" applyNumberFormat="1" applyFont="1" applyBorder="1" applyAlignment="1">
      <alignment horizontal="center" vertical="center"/>
    </xf>
    <xf numFmtId="0" fontId="78" fillId="0" borderId="18" xfId="0" applyFont="1" applyFill="1" applyBorder="1" applyAlignment="1" applyProtection="1">
      <alignment horizontal="center" vertical="center" wrapText="1"/>
    </xf>
    <xf numFmtId="0" fontId="0" fillId="0" borderId="80" xfId="0" applyBorder="1" applyAlignment="1">
      <alignment horizontal="center" vertical="center"/>
    </xf>
    <xf numFmtId="0" fontId="33" fillId="0" borderId="12" xfId="38" applyBorder="1" applyAlignment="1">
      <alignment horizontal="center" vertical="center"/>
    </xf>
    <xf numFmtId="10" fontId="74" fillId="0" borderId="87" xfId="0" applyNumberFormat="1" applyFont="1" applyBorder="1" applyAlignment="1">
      <alignment horizontal="right"/>
    </xf>
    <xf numFmtId="165" fontId="37" fillId="37" borderId="87" xfId="0" applyNumberFormat="1" applyFont="1" applyFill="1" applyBorder="1" applyAlignment="1">
      <alignment horizontal="right"/>
    </xf>
    <xf numFmtId="165" fontId="37" fillId="36" borderId="91" xfId="31" applyFont="1" applyFill="1" applyBorder="1" applyAlignment="1">
      <alignment horizontal="right"/>
    </xf>
    <xf numFmtId="0" fontId="67" fillId="33" borderId="80" xfId="0" applyFont="1" applyFill="1" applyBorder="1" applyAlignment="1">
      <alignment horizontal="left" vertical="top" wrapText="1"/>
    </xf>
    <xf numFmtId="0" fontId="0" fillId="0" borderId="66" xfId="0" applyBorder="1" applyAlignment="1">
      <alignment horizontal="center"/>
    </xf>
    <xf numFmtId="0" fontId="0" fillId="0" borderId="0" xfId="0"/>
    <xf numFmtId="0" fontId="0" fillId="0" borderId="65" xfId="0" applyBorder="1" applyAlignment="1">
      <alignment horizontal="center" vertical="center"/>
    </xf>
    <xf numFmtId="0" fontId="74" fillId="0" borderId="42" xfId="0" applyFont="1" applyBorder="1" applyAlignment="1">
      <alignment vertical="center"/>
    </xf>
    <xf numFmtId="0" fontId="74" fillId="0" borderId="76" xfId="0" applyFont="1" applyBorder="1" applyAlignment="1">
      <alignment horizontal="center" vertical="center"/>
    </xf>
    <xf numFmtId="1" fontId="74" fillId="0" borderId="72" xfId="0" quotePrefix="1" applyNumberFormat="1" applyFont="1" applyBorder="1" applyAlignment="1">
      <alignment horizontal="center" vertical="center"/>
    </xf>
    <xf numFmtId="0" fontId="65" fillId="33" borderId="77" xfId="0" applyFont="1" applyFill="1" applyBorder="1" applyAlignment="1">
      <alignment horizontal="left" vertical="top" wrapText="1"/>
    </xf>
    <xf numFmtId="169" fontId="42" fillId="0" borderId="10" xfId="0" applyNumberFormat="1" applyFont="1" applyBorder="1" applyAlignment="1" applyProtection="1">
      <alignment horizontal="right" vertical="center" wrapText="1"/>
    </xf>
    <xf numFmtId="0" fontId="0" fillId="0" borderId="0" xfId="0" applyFill="1"/>
    <xf numFmtId="0" fontId="0" fillId="0" borderId="0" xfId="0" applyAlignment="1">
      <alignment horizontal="center" vertical="center"/>
    </xf>
    <xf numFmtId="165" fontId="0" fillId="0" borderId="95" xfId="31" applyFont="1" applyBorder="1" applyAlignment="1">
      <alignment horizontal="right"/>
    </xf>
    <xf numFmtId="0" fontId="0" fillId="32" borderId="10" xfId="0" applyFill="1" applyBorder="1" applyAlignment="1">
      <alignment horizontal="center" vertical="center"/>
    </xf>
    <xf numFmtId="0" fontId="37" fillId="0" borderId="10" xfId="38" applyFont="1" applyFill="1" applyBorder="1" applyAlignment="1">
      <alignment horizontal="left" vertical="center" wrapText="1"/>
    </xf>
    <xf numFmtId="0" fontId="49" fillId="0" borderId="10" xfId="38" applyFont="1" applyFill="1" applyBorder="1" applyAlignment="1">
      <alignment horizontal="center" vertical="center" wrapText="1"/>
    </xf>
    <xf numFmtId="171" fontId="49" fillId="0" borderId="10" xfId="38" applyNumberFormat="1" applyFont="1" applyFill="1" applyBorder="1" applyAlignment="1">
      <alignment horizontal="center" vertical="center" wrapText="1"/>
    </xf>
    <xf numFmtId="0" fontId="0" fillId="0" borderId="0" xfId="0"/>
    <xf numFmtId="0" fontId="0" fillId="0" borderId="60" xfId="0" applyBorder="1"/>
    <xf numFmtId="0" fontId="74" fillId="32" borderId="10" xfId="0" applyFont="1" applyFill="1" applyBorder="1" applyAlignment="1">
      <alignment horizontal="center" vertical="center"/>
    </xf>
    <xf numFmtId="4" fontId="66" fillId="35" borderId="59" xfId="0" applyNumberFormat="1" applyFont="1" applyFill="1" applyBorder="1" applyAlignment="1">
      <alignment horizontal="right" vertical="top" wrapText="1"/>
    </xf>
    <xf numFmtId="0" fontId="70" fillId="41" borderId="59" xfId="0" applyFont="1" applyFill="1" applyBorder="1" applyAlignment="1">
      <alignment wrapText="1"/>
    </xf>
    <xf numFmtId="0" fontId="66" fillId="42" borderId="96" xfId="0" applyFont="1" applyFill="1" applyBorder="1" applyAlignment="1">
      <alignment wrapText="1"/>
    </xf>
    <xf numFmtId="0" fontId="70" fillId="41" borderId="96" xfId="0" applyFont="1" applyFill="1" applyBorder="1" applyAlignment="1">
      <alignment wrapText="1"/>
    </xf>
    <xf numFmtId="10" fontId="42" fillId="0" borderId="10" xfId="0" applyNumberFormat="1" applyFont="1" applyBorder="1" applyAlignment="1">
      <alignment horizontal="center" vertical="center" wrapText="1"/>
    </xf>
    <xf numFmtId="175" fontId="42" fillId="27" borderId="10" xfId="0" applyNumberFormat="1" applyFont="1" applyFill="1" applyBorder="1" applyAlignment="1" applyProtection="1">
      <alignment horizontal="center" vertical="center" wrapText="1"/>
    </xf>
    <xf numFmtId="0" fontId="49" fillId="28" borderId="10" xfId="0" applyFont="1" applyFill="1" applyBorder="1" applyAlignment="1">
      <alignment horizontal="center" vertical="center" wrapText="1"/>
    </xf>
    <xf numFmtId="0" fontId="42" fillId="27" borderId="10" xfId="0" applyFont="1" applyFill="1" applyBorder="1" applyAlignment="1">
      <alignment horizontal="center" vertical="center" wrapText="1"/>
    </xf>
    <xf numFmtId="0" fontId="49" fillId="27" borderId="18" xfId="0" applyFont="1" applyFill="1" applyBorder="1" applyAlignment="1">
      <alignment horizontal="center" vertical="center" wrapText="1"/>
    </xf>
    <xf numFmtId="169" fontId="49" fillId="27" borderId="18" xfId="0" applyNumberFormat="1" applyFont="1" applyFill="1" applyBorder="1" applyAlignment="1">
      <alignment horizontal="right" vertical="center" wrapText="1"/>
    </xf>
    <xf numFmtId="169" fontId="42" fillId="27" borderId="10" xfId="0" applyNumberFormat="1" applyFont="1" applyFill="1" applyBorder="1" applyAlignment="1">
      <alignment horizontal="right" vertical="center" wrapText="1"/>
    </xf>
    <xf numFmtId="10" fontId="42" fillId="27" borderId="10" xfId="0" applyNumberFormat="1" applyFont="1" applyFill="1" applyBorder="1" applyAlignment="1">
      <alignment horizontal="center" vertical="center" wrapText="1"/>
    </xf>
    <xf numFmtId="169" fontId="49" fillId="27" borderId="10" xfId="0" applyNumberFormat="1" applyFont="1" applyFill="1" applyBorder="1" applyAlignment="1">
      <alignment horizontal="right" vertical="center" wrapText="1"/>
    </xf>
    <xf numFmtId="10" fontId="50" fillId="0" borderId="10" xfId="0" applyNumberFormat="1" applyFont="1" applyFill="1" applyBorder="1" applyAlignment="1">
      <alignment horizontal="center" vertical="center" wrapText="1"/>
    </xf>
    <xf numFmtId="169" fontId="42" fillId="0" borderId="10" xfId="58" applyNumberFormat="1" applyFont="1" applyFill="1" applyBorder="1" applyAlignment="1" applyProtection="1">
      <alignment horizontal="right" vertical="center" wrapText="1"/>
    </xf>
    <xf numFmtId="10" fontId="42" fillId="27" borderId="18" xfId="0" applyNumberFormat="1" applyFont="1" applyFill="1" applyBorder="1" applyAlignment="1">
      <alignment horizontal="center" vertical="center" wrapText="1"/>
    </xf>
    <xf numFmtId="169" fontId="49" fillId="0" borderId="10" xfId="0" applyNumberFormat="1" applyFont="1" applyBorder="1" applyAlignment="1">
      <alignment horizontal="right" vertical="center" wrapText="1"/>
    </xf>
    <xf numFmtId="10" fontId="50" fillId="27" borderId="10" xfId="0" applyNumberFormat="1" applyFont="1" applyFill="1" applyBorder="1" applyAlignment="1">
      <alignment horizontal="center" vertical="center" wrapText="1"/>
    </xf>
    <xf numFmtId="169" fontId="42" fillId="0" borderId="10" xfId="0" applyNumberFormat="1" applyFont="1" applyBorder="1" applyAlignment="1">
      <alignment horizontal="center" vertical="center" wrapText="1"/>
    </xf>
    <xf numFmtId="169" fontId="42" fillId="27" borderId="10" xfId="0" applyNumberFormat="1" applyFont="1" applyFill="1" applyBorder="1" applyAlignment="1">
      <alignment horizontal="center" vertical="center" wrapText="1"/>
    </xf>
    <xf numFmtId="10" fontId="49" fillId="27" borderId="10" xfId="0" applyNumberFormat="1" applyFont="1" applyFill="1" applyBorder="1" applyAlignment="1">
      <alignment horizontal="center" vertical="center" wrapText="1"/>
    </xf>
    <xf numFmtId="0" fontId="42" fillId="26" borderId="0" xfId="0" applyFont="1" applyFill="1" applyAlignment="1" applyProtection="1">
      <alignment horizontal="center" vertical="center" wrapText="1"/>
    </xf>
    <xf numFmtId="9" fontId="42" fillId="27" borderId="10" xfId="0" applyNumberFormat="1" applyFont="1" applyFill="1" applyBorder="1" applyAlignment="1" applyProtection="1">
      <alignment horizontal="center" vertical="center" wrapText="1"/>
    </xf>
    <xf numFmtId="10" fontId="42" fillId="0" borderId="0" xfId="0" applyNumberFormat="1" applyFont="1" applyAlignment="1" applyProtection="1">
      <alignment vertical="center" wrapText="1"/>
    </xf>
    <xf numFmtId="10" fontId="42" fillId="0" borderId="0" xfId="42" applyNumberFormat="1" applyFont="1" applyAlignment="1" applyProtection="1">
      <alignment vertical="center" wrapText="1"/>
    </xf>
    <xf numFmtId="0" fontId="42" fillId="0" borderId="12" xfId="0" applyFont="1" applyBorder="1" applyAlignment="1" applyProtection="1">
      <alignment horizontal="left" vertical="center" wrapText="1"/>
    </xf>
    <xf numFmtId="0" fontId="42" fillId="0" borderId="0" xfId="0" applyFont="1" applyBorder="1" applyAlignment="1" applyProtection="1">
      <alignment horizontal="center" vertical="center" wrapText="1"/>
    </xf>
    <xf numFmtId="10" fontId="50" fillId="0" borderId="30" xfId="0" applyNumberFormat="1" applyFont="1" applyFill="1" applyBorder="1" applyAlignment="1">
      <alignment horizontal="center" vertical="center" wrapText="1"/>
    </xf>
    <xf numFmtId="169" fontId="42" fillId="0" borderId="30" xfId="58" applyNumberFormat="1" applyFont="1" applyFill="1" applyBorder="1" applyAlignment="1" applyProtection="1">
      <alignment horizontal="right" vertical="center" wrapText="1"/>
    </xf>
    <xf numFmtId="10" fontId="42" fillId="0" borderId="10" xfId="0" applyNumberFormat="1" applyFont="1" applyFill="1" applyBorder="1" applyAlignment="1" applyProtection="1">
      <alignment horizontal="center" vertical="center" wrapText="1"/>
      <protection locked="0"/>
    </xf>
    <xf numFmtId="10" fontId="42" fillId="0" borderId="18" xfId="59" applyNumberFormat="1" applyFont="1" applyFill="1" applyBorder="1" applyAlignment="1" applyProtection="1">
      <alignment horizontal="center" vertical="center" wrapText="1"/>
    </xf>
    <xf numFmtId="10" fontId="42" fillId="0" borderId="10" xfId="0" applyNumberFormat="1" applyFont="1" applyFill="1" applyBorder="1" applyAlignment="1">
      <alignment horizontal="center" vertical="center" wrapText="1"/>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10" fontId="50" fillId="0" borderId="0" xfId="0" applyNumberFormat="1" applyFont="1" applyFill="1" applyBorder="1" applyAlignment="1">
      <alignment horizontal="center" vertical="center" wrapText="1"/>
    </xf>
    <xf numFmtId="10" fontId="42" fillId="0" borderId="0" xfId="0" applyNumberFormat="1" applyFont="1" applyFill="1" applyBorder="1" applyAlignment="1" applyProtection="1">
      <alignment horizontal="center" vertical="center" wrapText="1"/>
      <protection locked="0"/>
    </xf>
    <xf numFmtId="10" fontId="42" fillId="0" borderId="0" xfId="59" applyNumberFormat="1" applyFont="1" applyFill="1" applyBorder="1" applyAlignment="1" applyProtection="1">
      <alignment horizontal="center" vertical="center" wrapText="1"/>
    </xf>
    <xf numFmtId="10" fontId="42" fillId="0" borderId="0" xfId="0" applyNumberFormat="1" applyFont="1" applyFill="1" applyBorder="1" applyAlignment="1">
      <alignment horizontal="center" vertical="center" wrapText="1"/>
    </xf>
    <xf numFmtId="0" fontId="49" fillId="0" borderId="10" xfId="0" applyFont="1" applyBorder="1" applyAlignment="1" applyProtection="1">
      <alignment horizontal="center" vertical="center" wrapText="1"/>
    </xf>
    <xf numFmtId="0" fontId="42" fillId="0" borderId="12" xfId="0" applyFont="1" applyFill="1" applyBorder="1" applyAlignment="1" applyProtection="1">
      <alignment horizontal="left" vertical="center" wrapText="1"/>
    </xf>
    <xf numFmtId="0" fontId="49" fillId="0" borderId="10" xfId="0" applyFont="1" applyFill="1" applyBorder="1" applyAlignment="1" applyProtection="1">
      <alignment horizontal="center" vertical="center" wrapText="1"/>
    </xf>
    <xf numFmtId="0" fontId="53" fillId="0" borderId="0" xfId="38" applyFont="1" applyBorder="1" applyAlignment="1">
      <alignment vertical="justify" wrapText="1"/>
    </xf>
    <xf numFmtId="0" fontId="53" fillId="0" borderId="32" xfId="38" applyFont="1" applyBorder="1" applyAlignment="1">
      <alignment vertical="justify" wrapText="1"/>
    </xf>
    <xf numFmtId="169" fontId="49" fillId="0" borderId="10" xfId="0" applyNumberFormat="1" applyFont="1" applyBorder="1" applyAlignment="1" applyProtection="1">
      <alignment horizontal="right" vertical="center" wrapText="1"/>
    </xf>
    <xf numFmtId="169" fontId="42" fillId="0" borderId="10" xfId="0" applyNumberFormat="1" applyFont="1" applyBorder="1" applyAlignment="1" applyProtection="1">
      <alignment horizontal="center" vertical="center" wrapText="1"/>
    </xf>
    <xf numFmtId="0" fontId="42" fillId="27" borderId="0" xfId="0" applyFont="1" applyFill="1" applyBorder="1" applyAlignment="1" applyProtection="1">
      <alignment horizontal="left" vertical="center" wrapText="1"/>
    </xf>
    <xf numFmtId="0" fontId="42" fillId="27" borderId="32" xfId="0" applyFont="1" applyFill="1" applyBorder="1" applyAlignment="1" applyProtection="1">
      <alignment horizontal="center" vertical="center" wrapText="1"/>
    </xf>
    <xf numFmtId="10" fontId="42" fillId="27" borderId="24" xfId="59" applyNumberFormat="1" applyFont="1" applyFill="1" applyBorder="1" applyAlignment="1" applyProtection="1">
      <alignment wrapText="1"/>
    </xf>
    <xf numFmtId="10" fontId="49" fillId="27" borderId="24" xfId="59" applyNumberFormat="1" applyFont="1" applyFill="1" applyBorder="1" applyAlignment="1" applyProtection="1">
      <alignment wrapText="1"/>
    </xf>
    <xf numFmtId="0" fontId="42" fillId="27" borderId="0" xfId="0" applyFont="1" applyFill="1" applyBorder="1" applyAlignment="1" applyProtection="1">
      <alignment horizontal="center" vertical="center" wrapText="1"/>
    </xf>
    <xf numFmtId="169" fontId="42" fillId="27" borderId="26" xfId="58" applyNumberFormat="1" applyFont="1" applyFill="1" applyBorder="1" applyAlignment="1" applyProtection="1">
      <alignment horizontal="center" vertical="center" wrapText="1"/>
      <protection locked="0"/>
    </xf>
    <xf numFmtId="44" fontId="42" fillId="0" borderId="70" xfId="31" applyNumberFormat="1" applyFont="1" applyBorder="1" applyAlignment="1" applyProtection="1">
      <alignment vertical="center" wrapText="1"/>
    </xf>
    <xf numFmtId="44" fontId="42" fillId="0" borderId="37" xfId="31" applyNumberFormat="1" applyFont="1" applyBorder="1" applyAlignment="1" applyProtection="1">
      <alignment vertical="center" wrapText="1"/>
    </xf>
    <xf numFmtId="44" fontId="42" fillId="0" borderId="73" xfId="31" applyNumberFormat="1" applyFont="1" applyBorder="1" applyAlignment="1" applyProtection="1">
      <alignment vertical="center" wrapText="1"/>
    </xf>
    <xf numFmtId="0" fontId="71" fillId="33" borderId="0" xfId="0" applyFont="1" applyFill="1" applyBorder="1" applyAlignment="1">
      <alignment horizontal="center" vertical="top" wrapText="1"/>
    </xf>
    <xf numFmtId="0" fontId="71" fillId="33" borderId="0" xfId="0" applyFont="1" applyFill="1" applyBorder="1" applyAlignment="1">
      <alignment horizontal="left" vertical="top" wrapText="1"/>
    </xf>
    <xf numFmtId="0" fontId="0" fillId="0" borderId="19" xfId="0" applyBorder="1"/>
    <xf numFmtId="0" fontId="65" fillId="33" borderId="92" xfId="57" applyFont="1" applyFill="1" applyBorder="1" applyAlignment="1">
      <alignment horizontal="center" vertical="center" wrapText="1"/>
    </xf>
    <xf numFmtId="0" fontId="0" fillId="0" borderId="0" xfId="0" applyAlignment="1">
      <alignment vertical="center"/>
    </xf>
    <xf numFmtId="0" fontId="65" fillId="33" borderId="98" xfId="0" applyFont="1" applyFill="1" applyBorder="1" applyAlignment="1">
      <alignment horizontal="left" vertical="center" wrapText="1"/>
    </xf>
    <xf numFmtId="0" fontId="65" fillId="33" borderId="99" xfId="0" applyFont="1" applyFill="1" applyBorder="1" applyAlignment="1">
      <alignment horizontal="left" vertical="center" wrapText="1"/>
    </xf>
    <xf numFmtId="0" fontId="65" fillId="33" borderId="99" xfId="0" applyFont="1" applyFill="1" applyBorder="1" applyAlignment="1">
      <alignment horizontal="center" vertical="center" wrapText="1"/>
    </xf>
    <xf numFmtId="0" fontId="65" fillId="33" borderId="100" xfId="0" applyFont="1" applyFill="1" applyBorder="1" applyAlignment="1">
      <alignment horizontal="center" vertical="center" wrapText="1"/>
    </xf>
    <xf numFmtId="0" fontId="67" fillId="33" borderId="0" xfId="0" applyFont="1" applyFill="1" applyBorder="1" applyAlignment="1">
      <alignment horizontal="center" vertical="top" wrapText="1"/>
    </xf>
    <xf numFmtId="169" fontId="72" fillId="43" borderId="10" xfId="0" applyNumberFormat="1" applyFont="1" applyFill="1" applyBorder="1" applyAlignment="1" applyProtection="1">
      <alignment horizontal="center" vertical="center" wrapText="1"/>
    </xf>
    <xf numFmtId="169" fontId="72" fillId="43" borderId="10" xfId="58" applyNumberFormat="1" applyFont="1" applyFill="1" applyBorder="1" applyAlignment="1" applyProtection="1">
      <alignment horizontal="center" vertical="center" wrapText="1"/>
      <protection locked="0"/>
    </xf>
    <xf numFmtId="0" fontId="72" fillId="43" borderId="10" xfId="59" applyNumberFormat="1" applyFont="1" applyFill="1" applyBorder="1" applyAlignment="1" applyProtection="1">
      <alignment horizontal="center" vertical="center" wrapText="1"/>
      <protection locked="0"/>
    </xf>
    <xf numFmtId="0" fontId="71" fillId="33" borderId="0" xfId="0" applyFont="1" applyFill="1" applyAlignment="1">
      <alignment horizontal="left" vertical="top" wrapText="1"/>
    </xf>
    <xf numFmtId="0" fontId="67" fillId="33" borderId="0" xfId="0" applyFont="1" applyFill="1" applyAlignment="1">
      <alignment horizontal="center" vertical="top" wrapText="1"/>
    </xf>
    <xf numFmtId="0" fontId="70" fillId="41" borderId="59" xfId="0" applyFont="1" applyFill="1" applyBorder="1" applyAlignment="1">
      <alignment horizontal="center" wrapText="1"/>
    </xf>
    <xf numFmtId="0" fontId="66" fillId="42" borderId="96" xfId="0" applyFont="1" applyFill="1" applyBorder="1" applyAlignment="1">
      <alignment horizontal="center" wrapText="1"/>
    </xf>
    <xf numFmtId="0" fontId="70" fillId="41" borderId="96" xfId="0" applyFont="1" applyFill="1" applyBorder="1" applyAlignment="1">
      <alignment horizontal="center" wrapText="1"/>
    </xf>
    <xf numFmtId="0" fontId="0" fillId="0" borderId="19" xfId="0" applyBorder="1" applyAlignment="1">
      <alignment horizontal="center"/>
    </xf>
    <xf numFmtId="0" fontId="0" fillId="0" borderId="0" xfId="0" applyAlignment="1">
      <alignment horizontal="center"/>
    </xf>
    <xf numFmtId="0" fontId="13" fillId="0" borderId="0" xfId="38" applyFont="1" applyBorder="1" applyAlignment="1">
      <alignment horizontal="left"/>
    </xf>
    <xf numFmtId="0" fontId="70" fillId="41" borderId="101" xfId="0" applyFont="1" applyFill="1" applyBorder="1" applyAlignment="1">
      <alignment horizontal="left" wrapText="1"/>
    </xf>
    <xf numFmtId="0" fontId="66" fillId="42" borderId="104" xfId="0" applyFont="1" applyFill="1" applyBorder="1" applyAlignment="1">
      <alignment horizontal="left" wrapText="1"/>
    </xf>
    <xf numFmtId="3" fontId="66" fillId="42" borderId="104" xfId="0" applyNumberFormat="1" applyFont="1" applyFill="1" applyBorder="1" applyAlignment="1">
      <alignment horizontal="left" wrapText="1"/>
    </xf>
    <xf numFmtId="0" fontId="70" fillId="41" borderId="104" xfId="0" applyFont="1" applyFill="1" applyBorder="1" applyAlignment="1">
      <alignment horizontal="left" wrapText="1"/>
    </xf>
    <xf numFmtId="0" fontId="71" fillId="33" borderId="31" xfId="0" applyFont="1" applyFill="1" applyBorder="1" applyAlignment="1">
      <alignment horizontal="left" vertical="top" wrapText="1"/>
    </xf>
    <xf numFmtId="0" fontId="67" fillId="33" borderId="31" xfId="0" applyFont="1" applyFill="1" applyBorder="1" applyAlignment="1">
      <alignment horizontal="left" vertical="top" wrapText="1"/>
    </xf>
    <xf numFmtId="0" fontId="0" fillId="0" borderId="25" xfId="0" applyBorder="1" applyAlignment="1">
      <alignment horizontal="left"/>
    </xf>
    <xf numFmtId="0" fontId="0" fillId="0" borderId="0" xfId="0" applyAlignment="1">
      <alignment horizontal="left"/>
    </xf>
    <xf numFmtId="165" fontId="0" fillId="0" borderId="0" xfId="31" applyFont="1"/>
    <xf numFmtId="165" fontId="0" fillId="0" borderId="0" xfId="0" applyNumberFormat="1"/>
    <xf numFmtId="0" fontId="0" fillId="0" borderId="0" xfId="0"/>
    <xf numFmtId="0" fontId="65" fillId="33" borderId="66" xfId="0" applyFont="1" applyFill="1" applyBorder="1" applyAlignment="1">
      <alignment horizontal="left" vertical="top" wrapText="1"/>
    </xf>
    <xf numFmtId="0" fontId="70" fillId="41" borderId="59" xfId="0" applyFont="1" applyFill="1" applyBorder="1" applyAlignment="1">
      <alignment vertical="center" wrapText="1"/>
    </xf>
    <xf numFmtId="0" fontId="71" fillId="33" borderId="0" xfId="0" applyFont="1" applyFill="1" applyBorder="1" applyAlignment="1">
      <alignment horizontal="center" vertical="center" wrapText="1"/>
    </xf>
    <xf numFmtId="0" fontId="67" fillId="33" borderId="0" xfId="0" applyFont="1" applyFill="1" applyBorder="1" applyAlignment="1">
      <alignment horizontal="center" vertical="center" wrapText="1"/>
    </xf>
    <xf numFmtId="0" fontId="0" fillId="0" borderId="19" xfId="0" applyBorder="1" applyAlignment="1">
      <alignment vertical="center"/>
    </xf>
    <xf numFmtId="10" fontId="70" fillId="41" borderId="102" xfId="0" applyNumberFormat="1" applyFont="1" applyFill="1" applyBorder="1" applyAlignment="1">
      <alignment vertical="center" wrapText="1"/>
    </xf>
    <xf numFmtId="10" fontId="66" fillId="42" borderId="103" xfId="0" applyNumberFormat="1" applyFont="1" applyFill="1" applyBorder="1" applyAlignment="1">
      <alignment vertical="center" wrapText="1"/>
    </xf>
    <xf numFmtId="165" fontId="82" fillId="44" borderId="96" xfId="31" applyFont="1" applyFill="1" applyBorder="1" applyAlignment="1">
      <alignment vertical="center" wrapText="1"/>
    </xf>
    <xf numFmtId="10" fontId="82" fillId="44" borderId="103" xfId="0" applyNumberFormat="1" applyFont="1" applyFill="1" applyBorder="1" applyAlignment="1">
      <alignment vertical="center" wrapText="1"/>
    </xf>
    <xf numFmtId="0" fontId="71" fillId="33" borderId="32" xfId="0" applyFont="1" applyFill="1" applyBorder="1" applyAlignment="1">
      <alignment horizontal="center" vertical="center" wrapText="1"/>
    </xf>
    <xf numFmtId="0" fontId="67" fillId="33" borderId="32" xfId="0" applyFont="1" applyFill="1" applyBorder="1" applyAlignment="1">
      <alignment horizontal="center" vertical="center" wrapText="1"/>
    </xf>
    <xf numFmtId="0" fontId="0" fillId="0" borderId="26" xfId="0" applyBorder="1" applyAlignment="1">
      <alignment vertical="center"/>
    </xf>
    <xf numFmtId="0" fontId="65" fillId="33" borderId="44" xfId="0" applyFont="1" applyFill="1" applyBorder="1" applyAlignment="1">
      <alignment horizontal="center" vertical="center" wrapText="1"/>
    </xf>
    <xf numFmtId="0" fontId="66" fillId="39" borderId="44" xfId="0" applyFont="1" applyFill="1" applyBorder="1" applyAlignment="1">
      <alignment horizontal="center" vertical="center" wrapText="1"/>
    </xf>
    <xf numFmtId="0" fontId="66" fillId="39" borderId="44" xfId="0" applyFont="1" applyFill="1" applyBorder="1" applyAlignment="1">
      <alignment horizontal="left" vertical="center" wrapText="1"/>
    </xf>
    <xf numFmtId="165" fontId="66" fillId="35" borderId="44" xfId="31" applyFont="1" applyFill="1" applyBorder="1" applyAlignment="1">
      <alignment horizontal="right" vertical="center" wrapText="1"/>
    </xf>
    <xf numFmtId="165" fontId="66" fillId="42" borderId="96" xfId="31" applyFont="1" applyFill="1" applyBorder="1" applyAlignment="1">
      <alignment vertical="center" wrapText="1"/>
    </xf>
    <xf numFmtId="165" fontId="66" fillId="44" borderId="96" xfId="31" applyFont="1" applyFill="1" applyBorder="1" applyAlignment="1">
      <alignment vertical="center" wrapText="1"/>
    </xf>
    <xf numFmtId="165" fontId="70" fillId="41" borderId="59" xfId="31" applyFont="1" applyFill="1" applyBorder="1" applyAlignment="1">
      <alignment vertical="center" wrapText="1"/>
    </xf>
    <xf numFmtId="0" fontId="70" fillId="41" borderId="59" xfId="0" applyFont="1" applyFill="1" applyBorder="1" applyAlignment="1">
      <alignment horizontal="center" vertical="center" wrapText="1"/>
    </xf>
    <xf numFmtId="0" fontId="66" fillId="35" borderId="44" xfId="0" applyFont="1" applyFill="1" applyBorder="1" applyAlignment="1">
      <alignment horizontal="center" vertical="center" wrapText="1"/>
    </xf>
    <xf numFmtId="0" fontId="70" fillId="34" borderId="44" xfId="0" applyFont="1" applyFill="1" applyBorder="1" applyAlignment="1">
      <alignment horizontal="center" vertical="center" wrapText="1"/>
    </xf>
    <xf numFmtId="0" fontId="0" fillId="0" borderId="19" xfId="0" applyBorder="1" applyAlignment="1">
      <alignment horizontal="center" vertical="center"/>
    </xf>
    <xf numFmtId="0" fontId="52" fillId="0" borderId="0" xfId="38" applyFont="1" applyBorder="1" applyAlignment="1">
      <alignment horizontal="left"/>
    </xf>
    <xf numFmtId="0" fontId="52" fillId="0" borderId="0" xfId="38" applyFont="1" applyBorder="1" applyAlignment="1">
      <alignment horizontal="center"/>
    </xf>
    <xf numFmtId="0" fontId="33" fillId="0" borderId="10" xfId="38" applyBorder="1" applyAlignment="1">
      <alignment horizontal="center" vertical="center"/>
    </xf>
    <xf numFmtId="0" fontId="49" fillId="27" borderId="10" xfId="38" applyFont="1" applyFill="1" applyBorder="1" applyAlignment="1">
      <alignment horizontal="center" vertical="center" wrapText="1"/>
    </xf>
    <xf numFmtId="0" fontId="37" fillId="27" borderId="10" xfId="38" applyFont="1" applyFill="1" applyBorder="1" applyAlignment="1">
      <alignment horizontal="left" vertical="center" wrapText="1"/>
    </xf>
    <xf numFmtId="0" fontId="3" fillId="0" borderId="0" xfId="0" applyFont="1" applyAlignment="1">
      <alignment horizontal="center" vertical="center" wrapText="1"/>
    </xf>
    <xf numFmtId="0" fontId="49" fillId="27" borderId="12" xfId="0" applyFont="1" applyFill="1" applyBorder="1" applyAlignment="1" applyProtection="1">
      <alignment horizontal="left" vertical="center" wrapText="1"/>
    </xf>
    <xf numFmtId="0" fontId="49" fillId="28" borderId="12" xfId="0" applyFont="1" applyFill="1" applyBorder="1" applyAlignment="1" applyProtection="1">
      <alignment horizontal="left" vertical="center" wrapText="1"/>
    </xf>
    <xf numFmtId="0" fontId="42" fillId="27" borderId="12" xfId="0" applyFont="1" applyFill="1" applyBorder="1" applyAlignment="1" applyProtection="1">
      <alignment horizontal="left" vertical="center" wrapText="1"/>
    </xf>
    <xf numFmtId="0" fontId="49" fillId="27" borderId="12" xfId="0" applyFont="1" applyFill="1" applyBorder="1" applyAlignment="1" applyProtection="1">
      <alignment horizontal="center" vertical="center" wrapText="1"/>
    </xf>
    <xf numFmtId="0" fontId="49" fillId="28" borderId="12" xfId="0" applyFont="1" applyFill="1" applyBorder="1" applyAlignment="1" applyProtection="1">
      <alignment horizontal="center" vertical="center" wrapText="1"/>
    </xf>
    <xf numFmtId="0" fontId="49" fillId="27" borderId="18" xfId="0" applyFont="1" applyFill="1" applyBorder="1" applyAlignment="1" applyProtection="1">
      <alignment horizontal="center" vertical="center" wrapText="1"/>
    </xf>
    <xf numFmtId="0" fontId="49" fillId="27" borderId="17" xfId="0" applyFont="1" applyFill="1" applyBorder="1" applyAlignment="1" applyProtection="1">
      <alignment horizontal="center" vertical="center" wrapText="1"/>
    </xf>
    <xf numFmtId="0" fontId="42" fillId="27" borderId="18" xfId="0" applyFont="1" applyFill="1" applyBorder="1" applyAlignment="1" applyProtection="1">
      <alignment horizontal="center" vertical="center" wrapText="1"/>
    </xf>
    <xf numFmtId="0" fontId="13" fillId="0" borderId="0" xfId="38" applyFont="1" applyBorder="1" applyAlignment="1">
      <alignment horizontal="center"/>
    </xf>
    <xf numFmtId="0" fontId="71" fillId="33" borderId="0" xfId="0" applyFont="1" applyFill="1" applyAlignment="1">
      <alignment horizontal="center" vertical="top" wrapText="1"/>
    </xf>
    <xf numFmtId="0" fontId="0" fillId="0" borderId="0" xfId="0" applyAlignment="1"/>
    <xf numFmtId="0" fontId="67" fillId="33" borderId="0" xfId="0" applyFont="1" applyFill="1" applyAlignment="1">
      <alignment horizontal="right" vertical="top" wrapText="1"/>
    </xf>
    <xf numFmtId="0" fontId="67" fillId="33" borderId="0" xfId="0" applyFont="1" applyFill="1" applyBorder="1" applyAlignment="1">
      <alignment horizontal="right" vertical="top" wrapText="1"/>
    </xf>
    <xf numFmtId="0" fontId="67" fillId="33" borderId="60" xfId="0" applyFont="1" applyFill="1" applyBorder="1" applyAlignment="1">
      <alignment horizontal="center" vertical="top" wrapText="1"/>
    </xf>
    <xf numFmtId="0" fontId="65" fillId="33" borderId="66" xfId="0" applyFont="1" applyFill="1" applyBorder="1" applyAlignment="1">
      <alignment horizontal="center" vertical="top" wrapText="1"/>
    </xf>
    <xf numFmtId="0" fontId="67" fillId="33" borderId="60" xfId="0" applyFont="1" applyFill="1" applyBorder="1" applyAlignment="1">
      <alignment horizontal="left" vertical="top" wrapText="1"/>
    </xf>
    <xf numFmtId="0" fontId="0" fillId="0" borderId="0" xfId="0" applyBorder="1" applyAlignment="1">
      <alignment horizontal="center"/>
    </xf>
    <xf numFmtId="0" fontId="37" fillId="29" borderId="17" xfId="0" applyFont="1" applyFill="1" applyBorder="1" applyAlignment="1">
      <alignment horizontal="center" vertical="center"/>
    </xf>
    <xf numFmtId="0" fontId="80" fillId="40" borderId="16" xfId="0" applyFont="1" applyFill="1" applyBorder="1" applyAlignment="1">
      <alignment horizontal="center" vertical="center" wrapText="1"/>
    </xf>
    <xf numFmtId="0" fontId="13" fillId="0" borderId="0" xfId="38" applyFont="1" applyAlignment="1">
      <alignment horizontal="center"/>
    </xf>
    <xf numFmtId="0" fontId="33" fillId="0" borderId="0" xfId="38" applyAlignment="1">
      <alignment horizontal="center"/>
    </xf>
    <xf numFmtId="0" fontId="13" fillId="0" borderId="19" xfId="38" applyFont="1" applyBorder="1" applyAlignment="1">
      <alignment horizontal="center"/>
    </xf>
    <xf numFmtId="0" fontId="33" fillId="0" borderId="19" xfId="38" applyBorder="1" applyAlignment="1">
      <alignment horizontal="center"/>
    </xf>
    <xf numFmtId="0" fontId="34" fillId="0" borderId="0" xfId="38" applyFont="1" applyBorder="1" applyAlignment="1">
      <alignment horizontal="left"/>
    </xf>
    <xf numFmtId="0" fontId="53" fillId="0" borderId="0" xfId="38" applyFont="1" applyBorder="1" applyAlignment="1">
      <alignment horizontal="left"/>
    </xf>
    <xf numFmtId="0" fontId="64" fillId="29" borderId="10" xfId="0" applyFont="1" applyFill="1" applyBorder="1" applyAlignment="1" applyProtection="1">
      <alignment horizontal="center" vertical="center" wrapText="1"/>
    </xf>
    <xf numFmtId="0" fontId="32" fillId="0" borderId="0" xfId="38" applyFont="1" applyBorder="1" applyAlignment="1">
      <alignment horizontal="left"/>
    </xf>
    <xf numFmtId="0" fontId="52" fillId="0" borderId="0" xfId="38" applyFont="1" applyBorder="1" applyAlignment="1">
      <alignment horizontal="left"/>
    </xf>
    <xf numFmtId="0" fontId="53" fillId="0" borderId="48" xfId="38" applyFont="1" applyBorder="1" applyAlignment="1">
      <alignment horizontal="center" vertical="center"/>
    </xf>
    <xf numFmtId="0" fontId="53" fillId="0" borderId="49" xfId="38" applyFont="1" applyBorder="1" applyAlignment="1">
      <alignment horizontal="center" vertical="center"/>
    </xf>
    <xf numFmtId="0" fontId="53" fillId="0" borderId="50" xfId="38" applyFont="1" applyBorder="1" applyAlignment="1">
      <alignment horizontal="center" vertical="center"/>
    </xf>
    <xf numFmtId="0" fontId="52" fillId="0" borderId="54" xfId="38" applyFont="1" applyBorder="1" applyAlignment="1">
      <alignment horizontal="center"/>
    </xf>
    <xf numFmtId="0" fontId="52" fillId="0" borderId="0" xfId="38" applyFont="1" applyBorder="1" applyAlignment="1">
      <alignment horizontal="center"/>
    </xf>
    <xf numFmtId="0" fontId="52" fillId="0" borderId="53" xfId="38" applyFont="1" applyBorder="1" applyAlignment="1">
      <alignment horizontal="center"/>
    </xf>
    <xf numFmtId="0" fontId="49" fillId="27" borderId="46" xfId="38" applyFont="1" applyFill="1" applyBorder="1" applyAlignment="1">
      <alignment horizontal="center" vertical="center" wrapText="1"/>
    </xf>
    <xf numFmtId="0" fontId="49" fillId="27" borderId="47" xfId="38" applyFont="1" applyFill="1" applyBorder="1" applyAlignment="1">
      <alignment horizontal="center" vertical="center" wrapText="1"/>
    </xf>
    <xf numFmtId="169" fontId="81" fillId="27" borderId="45" xfId="38" applyNumberFormat="1" applyFont="1" applyFill="1" applyBorder="1" applyAlignment="1">
      <alignment horizontal="center" vertical="center"/>
    </xf>
    <xf numFmtId="0" fontId="53" fillId="0" borderId="0" xfId="38" applyFont="1" applyBorder="1" applyAlignment="1">
      <alignment horizontal="left" vertical="center" wrapText="1"/>
    </xf>
    <xf numFmtId="0" fontId="53" fillId="0" borderId="0" xfId="38" applyFont="1" applyBorder="1" applyAlignment="1">
      <alignment horizontal="left" vertical="justify" wrapText="1"/>
    </xf>
    <xf numFmtId="0" fontId="53" fillId="0" borderId="0" xfId="38" applyFont="1" applyBorder="1" applyAlignment="1">
      <alignment horizontal="justify" vertical="justify" wrapText="1"/>
    </xf>
    <xf numFmtId="0" fontId="33" fillId="0" borderId="10" xfId="38" applyBorder="1" applyAlignment="1">
      <alignment horizontal="center" vertical="center"/>
    </xf>
    <xf numFmtId="0" fontId="53" fillId="0" borderId="54" xfId="38" applyFont="1" applyBorder="1" applyAlignment="1">
      <alignment horizontal="center" vertical="center"/>
    </xf>
    <xf numFmtId="0" fontId="53" fillId="0" borderId="0" xfId="38" applyFont="1" applyBorder="1" applyAlignment="1">
      <alignment horizontal="center" vertical="center"/>
    </xf>
    <xf numFmtId="0" fontId="53" fillId="0" borderId="53" xfId="38" applyFont="1" applyBorder="1" applyAlignment="1">
      <alignment horizontal="center" vertical="center"/>
    </xf>
    <xf numFmtId="0" fontId="49" fillId="27" borderId="10" xfId="38" applyFont="1" applyFill="1" applyBorder="1" applyAlignment="1">
      <alignment horizontal="center" vertical="center" wrapText="1"/>
    </xf>
    <xf numFmtId="171" fontId="72" fillId="27" borderId="12" xfId="38" applyNumberFormat="1" applyFont="1" applyFill="1" applyBorder="1" applyAlignment="1">
      <alignment horizontal="center" vertical="center" wrapText="1"/>
    </xf>
    <xf numFmtId="171" fontId="72" fillId="27" borderId="16" xfId="38" applyNumberFormat="1" applyFont="1" applyFill="1" applyBorder="1" applyAlignment="1">
      <alignment horizontal="center" vertical="center" wrapText="1"/>
    </xf>
    <xf numFmtId="171" fontId="72" fillId="0" borderId="12" xfId="38" applyNumberFormat="1" applyFont="1" applyFill="1" applyBorder="1" applyAlignment="1">
      <alignment horizontal="center" vertical="center" wrapText="1"/>
    </xf>
    <xf numFmtId="171" fontId="72" fillId="0" borderId="16" xfId="38" applyNumberFormat="1" applyFont="1" applyFill="1" applyBorder="1" applyAlignment="1">
      <alignment horizontal="center" vertical="center" wrapText="1"/>
    </xf>
    <xf numFmtId="0" fontId="49" fillId="27" borderId="18" xfId="38" applyFont="1" applyFill="1" applyBorder="1" applyAlignment="1">
      <alignment horizontal="center" vertical="center" wrapText="1"/>
    </xf>
    <xf numFmtId="169" fontId="81" fillId="27" borderId="18" xfId="38" applyNumberFormat="1" applyFont="1" applyFill="1" applyBorder="1" applyAlignment="1">
      <alignment horizontal="center"/>
    </xf>
    <xf numFmtId="0" fontId="37" fillId="27" borderId="10" xfId="38" applyFont="1" applyFill="1" applyBorder="1" applyAlignment="1">
      <alignment horizontal="left" vertical="center" wrapText="1"/>
    </xf>
    <xf numFmtId="0" fontId="4" fillId="26" borderId="12" xfId="0" applyFont="1" applyFill="1" applyBorder="1" applyAlignment="1">
      <alignment horizontal="left" vertical="center" wrapText="1"/>
    </xf>
    <xf numFmtId="0" fontId="4" fillId="26" borderId="15" xfId="0" applyFont="1" applyFill="1" applyBorder="1" applyAlignment="1">
      <alignment horizontal="left" vertical="center" wrapText="1"/>
    </xf>
    <xf numFmtId="0" fontId="4" fillId="26" borderId="16" xfId="0" applyFont="1" applyFill="1" applyBorder="1" applyAlignment="1">
      <alignment horizontal="left" vertical="center" wrapText="1"/>
    </xf>
    <xf numFmtId="0" fontId="4" fillId="0" borderId="19" xfId="0" applyFont="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13" xfId="0" applyFont="1" applyBorder="1" applyAlignment="1">
      <alignment horizontal="left" vertical="center" wrapText="1"/>
    </xf>
    <xf numFmtId="0" fontId="4" fillId="0" borderId="11" xfId="0" applyFont="1" applyBorder="1" applyAlignment="1">
      <alignment horizontal="left" vertical="center" wrapText="1"/>
    </xf>
    <xf numFmtId="0" fontId="4" fillId="0" borderId="14" xfId="0" applyFont="1" applyBorder="1" applyAlignment="1">
      <alignment horizontal="left" vertical="center" wrapText="1"/>
    </xf>
    <xf numFmtId="0" fontId="4" fillId="0" borderId="29" xfId="0" applyFont="1" applyBorder="1" applyAlignment="1">
      <alignment horizontal="center" vertical="center" wrapText="1"/>
    </xf>
    <xf numFmtId="0" fontId="0" fillId="0" borderId="0" xfId="0" applyFont="1" applyAlignment="1"/>
    <xf numFmtId="0" fontId="45" fillId="0" borderId="0" xfId="0" applyFont="1" applyAlignment="1"/>
    <xf numFmtId="0" fontId="4" fillId="0" borderId="0" xfId="0" applyFont="1" applyAlignment="1">
      <alignment horizontal="center" vertical="center" wrapText="1"/>
    </xf>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26" borderId="0" xfId="0" applyFont="1" applyFill="1" applyAlignment="1">
      <alignment horizontal="center" vertical="center" wrapText="1"/>
    </xf>
    <xf numFmtId="0" fontId="3" fillId="0" borderId="12" xfId="0" applyFont="1" applyBorder="1" applyAlignment="1">
      <alignment horizontal="justify" vertical="center" wrapText="1"/>
    </xf>
    <xf numFmtId="0" fontId="3" fillId="0" borderId="16" xfId="0" applyFont="1" applyBorder="1" applyAlignment="1">
      <alignment horizontal="justify"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7" fillId="0" borderId="13"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4" xfId="0" applyFont="1" applyBorder="1" applyAlignment="1">
      <alignment horizontal="justify" vertical="center" wrapText="1"/>
    </xf>
    <xf numFmtId="0" fontId="55" fillId="0" borderId="10" xfId="0" applyFont="1" applyBorder="1" applyAlignment="1">
      <alignment horizontal="center" vertical="center"/>
    </xf>
    <xf numFmtId="0" fontId="43" fillId="0" borderId="10" xfId="0" applyFont="1" applyBorder="1" applyAlignment="1">
      <alignment horizontal="center" vertical="center"/>
    </xf>
    <xf numFmtId="0" fontId="55" fillId="0" borderId="10" xfId="0" applyFont="1" applyBorder="1" applyAlignment="1">
      <alignment horizontal="center"/>
    </xf>
    <xf numFmtId="0" fontId="37" fillId="0" borderId="10" xfId="0" applyFont="1" applyBorder="1" applyAlignment="1">
      <alignment horizontal="center"/>
    </xf>
    <xf numFmtId="0" fontId="0" fillId="0" borderId="10" xfId="0" applyBorder="1" applyAlignment="1">
      <alignment horizontal="center"/>
    </xf>
    <xf numFmtId="0" fontId="0" fillId="0" borderId="10" xfId="0" applyFont="1" applyBorder="1" applyAlignment="1" applyProtection="1">
      <alignment horizontal="left" vertical="top" wrapText="1"/>
    </xf>
    <xf numFmtId="0" fontId="0" fillId="0" borderId="12" xfId="0" applyFont="1" applyBorder="1" applyAlignment="1" applyProtection="1">
      <alignment horizontal="left" vertical="center" wrapText="1"/>
    </xf>
    <xf numFmtId="0" fontId="0" fillId="0" borderId="15" xfId="0" applyFont="1" applyBorder="1" applyAlignment="1" applyProtection="1">
      <alignment horizontal="left" vertical="center" wrapText="1"/>
    </xf>
    <xf numFmtId="0" fontId="0" fillId="0" borderId="16" xfId="0" applyFont="1" applyBorder="1" applyAlignment="1" applyProtection="1">
      <alignment horizontal="left" vertical="center" wrapText="1"/>
    </xf>
    <xf numFmtId="0" fontId="0" fillId="0" borderId="12" xfId="0" applyFont="1" applyBorder="1" applyAlignment="1" applyProtection="1">
      <alignment horizontal="left" vertical="top" wrapText="1"/>
    </xf>
    <xf numFmtId="0" fontId="0" fillId="0" borderId="15" xfId="0" applyFont="1" applyBorder="1" applyAlignment="1" applyProtection="1">
      <alignment horizontal="left" vertical="top" wrapText="1"/>
    </xf>
    <xf numFmtId="0" fontId="0" fillId="0" borderId="16" xfId="0" applyFont="1" applyBorder="1" applyAlignment="1" applyProtection="1">
      <alignment horizontal="left" vertical="top" wrapText="1"/>
    </xf>
    <xf numFmtId="10" fontId="49" fillId="0" borderId="12" xfId="59" applyNumberFormat="1" applyFont="1" applyFill="1" applyBorder="1" applyAlignment="1" applyProtection="1">
      <alignment horizontal="left" wrapText="1"/>
    </xf>
    <xf numFmtId="10" fontId="49" fillId="0" borderId="15" xfId="59" applyNumberFormat="1" applyFont="1" applyFill="1" applyBorder="1" applyAlignment="1" applyProtection="1">
      <alignment horizontal="left" wrapText="1"/>
    </xf>
    <xf numFmtId="10" fontId="49" fillId="0" borderId="16" xfId="59" applyNumberFormat="1" applyFont="1" applyFill="1" applyBorder="1" applyAlignment="1" applyProtection="1">
      <alignment horizontal="left" wrapText="1"/>
    </xf>
    <xf numFmtId="0" fontId="49" fillId="0" borderId="12" xfId="0" applyFont="1" applyFill="1" applyBorder="1" applyAlignment="1" applyProtection="1">
      <alignment horizontal="left" vertical="center" wrapText="1"/>
    </xf>
    <xf numFmtId="0" fontId="49" fillId="0" borderId="15" xfId="0" applyFont="1" applyFill="1" applyBorder="1" applyAlignment="1" applyProtection="1">
      <alignment horizontal="left" vertical="center" wrapText="1"/>
    </xf>
    <xf numFmtId="0" fontId="49" fillId="0" borderId="16" xfId="0" applyFont="1" applyFill="1" applyBorder="1" applyAlignment="1" applyProtection="1">
      <alignment horizontal="left" vertical="center" wrapText="1"/>
    </xf>
    <xf numFmtId="0" fontId="0" fillId="0" borderId="12" xfId="0" applyFont="1" applyFill="1" applyBorder="1" applyAlignment="1" applyProtection="1">
      <alignment horizontal="left" vertical="center" wrapText="1"/>
    </xf>
    <xf numFmtId="0" fontId="0" fillId="0" borderId="15" xfId="0" applyFont="1" applyFill="1" applyBorder="1" applyAlignment="1" applyProtection="1">
      <alignment horizontal="left" vertical="center" wrapText="1"/>
    </xf>
    <xf numFmtId="0" fontId="0" fillId="0" borderId="16" xfId="0" applyFont="1" applyFill="1" applyBorder="1" applyAlignment="1" applyProtection="1">
      <alignment horizontal="left" vertical="center" wrapText="1"/>
    </xf>
    <xf numFmtId="0" fontId="74" fillId="0" borderId="12" xfId="0" applyFont="1" applyBorder="1" applyAlignment="1">
      <alignment horizontal="left"/>
    </xf>
    <xf numFmtId="0" fontId="74" fillId="0" borderId="15" xfId="0" applyFont="1" applyBorder="1" applyAlignment="1">
      <alignment horizontal="left"/>
    </xf>
    <xf numFmtId="0" fontId="74" fillId="0" borderId="16" xfId="0" applyFont="1" applyBorder="1" applyAlignment="1">
      <alignment horizontal="left"/>
    </xf>
    <xf numFmtId="0" fontId="49" fillId="0" borderId="12" xfId="0" applyFont="1" applyBorder="1" applyAlignment="1" applyProtection="1">
      <alignment horizontal="left" vertical="center" wrapText="1"/>
    </xf>
    <xf numFmtId="0" fontId="49" fillId="0" borderId="15" xfId="0" applyFont="1" applyBorder="1" applyAlignment="1" applyProtection="1">
      <alignment horizontal="left" vertical="center" wrapText="1"/>
    </xf>
    <xf numFmtId="0" fontId="49" fillId="0" borderId="16" xfId="0" applyFont="1" applyBorder="1" applyAlignment="1" applyProtection="1">
      <alignment horizontal="left" vertical="center" wrapText="1"/>
    </xf>
    <xf numFmtId="0" fontId="49" fillId="27" borderId="12" xfId="0" applyFont="1" applyFill="1" applyBorder="1" applyAlignment="1" applyProtection="1">
      <alignment horizontal="left" vertical="center" wrapText="1"/>
    </xf>
    <xf numFmtId="0" fontId="49" fillId="27" borderId="16" xfId="0" applyFont="1" applyFill="1" applyBorder="1" applyAlignment="1" applyProtection="1">
      <alignment horizontal="left" vertical="center" wrapText="1"/>
    </xf>
    <xf numFmtId="0" fontId="0" fillId="0" borderId="10" xfId="0" applyFont="1" applyBorder="1" applyAlignment="1" applyProtection="1">
      <alignment horizontal="left" vertical="center" wrapText="1"/>
    </xf>
    <xf numFmtId="0" fontId="74" fillId="0" borderId="10" xfId="0" applyFont="1" applyBorder="1" applyAlignment="1" applyProtection="1">
      <alignment horizontal="left" vertical="center" wrapText="1"/>
    </xf>
    <xf numFmtId="0" fontId="49" fillId="0" borderId="12" xfId="0" applyFont="1" applyBorder="1" applyAlignment="1" applyProtection="1">
      <alignment horizontal="center" vertical="center" wrapText="1"/>
    </xf>
    <xf numFmtId="0" fontId="49" fillId="0" borderId="15" xfId="0" applyFont="1" applyBorder="1" applyAlignment="1" applyProtection="1">
      <alignment horizontal="center" vertical="center" wrapText="1"/>
    </xf>
    <xf numFmtId="0" fontId="49" fillId="0" borderId="16" xfId="0" applyFont="1" applyBorder="1" applyAlignment="1" applyProtection="1">
      <alignment horizontal="center" vertical="center" wrapText="1"/>
    </xf>
    <xf numFmtId="0" fontId="49" fillId="28" borderId="12" xfId="0" applyFont="1" applyFill="1" applyBorder="1" applyAlignment="1" applyProtection="1">
      <alignment horizontal="left" vertical="center" wrapText="1"/>
    </xf>
    <xf numFmtId="0" fontId="49" fillId="28" borderId="15" xfId="0" applyFont="1" applyFill="1" applyBorder="1" applyAlignment="1" applyProtection="1">
      <alignment horizontal="left" vertical="center" wrapText="1"/>
    </xf>
    <xf numFmtId="0" fontId="49" fillId="28" borderId="16" xfId="0" applyFont="1" applyFill="1" applyBorder="1" applyAlignment="1" applyProtection="1">
      <alignment horizontal="left" vertical="center" wrapText="1"/>
    </xf>
    <xf numFmtId="10" fontId="49" fillId="28" borderId="12" xfId="59" applyNumberFormat="1" applyFont="1" applyFill="1" applyBorder="1" applyAlignment="1" applyProtection="1">
      <alignment horizontal="left" wrapText="1"/>
    </xf>
    <xf numFmtId="10" fontId="49" fillId="28" borderId="15" xfId="59" applyNumberFormat="1" applyFont="1" applyFill="1" applyBorder="1" applyAlignment="1" applyProtection="1">
      <alignment horizontal="left" wrapText="1"/>
    </xf>
    <xf numFmtId="10" fontId="49" fillId="28" borderId="16" xfId="59" applyNumberFormat="1" applyFont="1" applyFill="1" applyBorder="1" applyAlignment="1" applyProtection="1">
      <alignment horizontal="left" wrapText="1"/>
    </xf>
    <xf numFmtId="14" fontId="42" fillId="27" borderId="12" xfId="0" applyNumberFormat="1" applyFont="1" applyFill="1" applyBorder="1" applyAlignment="1" applyProtection="1">
      <alignment horizontal="center" vertical="center" wrapText="1"/>
      <protection locked="0"/>
    </xf>
    <xf numFmtId="0" fontId="42" fillId="27" borderId="16" xfId="0" applyFont="1" applyFill="1" applyBorder="1" applyAlignment="1" applyProtection="1">
      <alignment horizontal="center" vertical="center" wrapText="1"/>
      <protection locked="0"/>
    </xf>
    <xf numFmtId="0" fontId="50" fillId="27" borderId="12" xfId="0" applyFont="1" applyFill="1" applyBorder="1" applyAlignment="1" applyProtection="1">
      <alignment horizontal="center" vertical="center" wrapText="1"/>
    </xf>
    <xf numFmtId="0" fontId="50" fillId="27" borderId="16" xfId="0" applyFont="1" applyFill="1" applyBorder="1" applyAlignment="1" applyProtection="1">
      <alignment horizontal="center" vertical="center" wrapText="1"/>
    </xf>
    <xf numFmtId="169" fontId="81" fillId="43" borderId="12" xfId="58" applyNumberFormat="1" applyFont="1" applyFill="1" applyBorder="1" applyAlignment="1" applyProtection="1">
      <alignment horizontal="center" vertical="center" wrapText="1"/>
    </xf>
    <xf numFmtId="169" fontId="81" fillId="43" borderId="16" xfId="58" applyNumberFormat="1" applyFont="1" applyFill="1" applyBorder="1" applyAlignment="1" applyProtection="1">
      <alignment horizontal="center" vertical="center" wrapText="1"/>
    </xf>
    <xf numFmtId="174" fontId="50" fillId="27" borderId="12" xfId="0" applyNumberFormat="1" applyFont="1" applyFill="1" applyBorder="1" applyAlignment="1" applyProtection="1">
      <alignment horizontal="center" vertical="center" wrapText="1"/>
    </xf>
    <xf numFmtId="174" fontId="50" fillId="27" borderId="16" xfId="0" applyNumberFormat="1" applyFont="1" applyFill="1" applyBorder="1" applyAlignment="1" applyProtection="1">
      <alignment horizontal="center" vertical="center" wrapText="1"/>
    </xf>
    <xf numFmtId="0" fontId="49" fillId="27" borderId="23" xfId="0" applyFont="1" applyFill="1" applyBorder="1" applyAlignment="1" applyProtection="1">
      <alignment horizontal="left" vertical="center" wrapText="1"/>
    </xf>
    <xf numFmtId="0" fontId="49" fillId="27" borderId="27" xfId="0" applyFont="1" applyFill="1" applyBorder="1" applyAlignment="1" applyProtection="1">
      <alignment horizontal="left" vertical="center" wrapText="1"/>
    </xf>
    <xf numFmtId="0" fontId="49" fillId="27" borderId="24" xfId="0" applyFont="1" applyFill="1" applyBorder="1" applyAlignment="1" applyProtection="1">
      <alignment horizontal="left" vertical="center" wrapText="1"/>
    </xf>
    <xf numFmtId="0" fontId="42" fillId="27" borderId="23" xfId="0" applyFont="1" applyFill="1" applyBorder="1" applyAlignment="1" applyProtection="1">
      <alignment horizontal="center" vertical="center" wrapText="1"/>
    </xf>
    <xf numFmtId="0" fontId="42" fillId="27" borderId="27" xfId="0" applyFont="1" applyFill="1" applyBorder="1" applyAlignment="1" applyProtection="1">
      <alignment horizontal="center" vertical="center" wrapText="1"/>
    </xf>
    <xf numFmtId="0" fontId="42" fillId="27" borderId="24" xfId="0" applyFont="1" applyFill="1" applyBorder="1" applyAlignment="1" applyProtection="1">
      <alignment horizontal="center" vertical="center" wrapText="1"/>
    </xf>
    <xf numFmtId="0" fontId="13" fillId="0" borderId="60" xfId="38" applyFont="1" applyBorder="1" applyAlignment="1">
      <alignment horizontal="center"/>
    </xf>
    <xf numFmtId="0" fontId="58" fillId="29" borderId="13" xfId="0" applyFont="1" applyFill="1" applyBorder="1" applyAlignment="1" applyProtection="1">
      <alignment horizontal="center" vertical="center" wrapText="1"/>
    </xf>
    <xf numFmtId="0" fontId="58" fillId="29" borderId="11" xfId="0" applyFont="1" applyFill="1" applyBorder="1" applyAlignment="1" applyProtection="1">
      <alignment horizontal="center" vertical="center" wrapText="1"/>
    </xf>
    <xf numFmtId="0" fontId="58" fillId="29" borderId="14" xfId="0" applyFont="1" applyFill="1" applyBorder="1" applyAlignment="1" applyProtection="1">
      <alignment horizontal="center" vertical="center" wrapText="1"/>
    </xf>
    <xf numFmtId="0" fontId="56" fillId="28" borderId="66" xfId="0" applyFont="1" applyFill="1" applyBorder="1" applyAlignment="1" applyProtection="1">
      <alignment horizontal="center" vertical="center" wrapText="1"/>
    </xf>
    <xf numFmtId="0" fontId="56" fillId="28" borderId="97" xfId="0" applyFont="1" applyFill="1" applyBorder="1" applyAlignment="1" applyProtection="1">
      <alignment horizontal="center" vertical="center" wrapText="1"/>
    </xf>
    <xf numFmtId="0" fontId="49" fillId="28" borderId="0" xfId="0" applyFont="1" applyFill="1" applyBorder="1" applyAlignment="1" applyProtection="1">
      <alignment horizontal="center" vertical="center" wrapText="1"/>
    </xf>
    <xf numFmtId="0" fontId="49" fillId="28" borderId="32" xfId="0" applyFont="1" applyFill="1" applyBorder="1" applyAlignment="1" applyProtection="1">
      <alignment horizontal="center" vertical="center" wrapText="1"/>
    </xf>
    <xf numFmtId="0" fontId="49" fillId="28" borderId="19" xfId="0" applyFont="1" applyFill="1" applyBorder="1" applyAlignment="1" applyProtection="1">
      <alignment horizontal="center" vertical="center" wrapText="1"/>
    </xf>
    <xf numFmtId="0" fontId="49" fillId="28" borderId="26" xfId="0" applyFont="1" applyFill="1" applyBorder="1" applyAlignment="1" applyProtection="1">
      <alignment horizontal="center" vertical="center" wrapText="1"/>
    </xf>
    <xf numFmtId="0" fontId="30" fillId="27" borderId="12" xfId="0" applyFont="1" applyFill="1" applyBorder="1" applyAlignment="1" applyProtection="1">
      <alignment horizontal="left" vertical="center" wrapText="1"/>
    </xf>
    <xf numFmtId="0" fontId="42" fillId="27" borderId="15" xfId="0" applyFont="1" applyFill="1" applyBorder="1" applyAlignment="1" applyProtection="1">
      <alignment horizontal="left" vertical="center" wrapText="1"/>
    </xf>
    <xf numFmtId="0" fontId="42" fillId="27" borderId="16" xfId="0" applyFont="1" applyFill="1" applyBorder="1" applyAlignment="1" applyProtection="1">
      <alignment horizontal="left" vertical="center" wrapText="1"/>
    </xf>
    <xf numFmtId="0" fontId="42" fillId="27" borderId="12" xfId="0" applyFont="1" applyFill="1" applyBorder="1" applyAlignment="1" applyProtection="1">
      <alignment horizontal="left" vertical="center" wrapText="1"/>
    </xf>
    <xf numFmtId="0" fontId="42" fillId="27" borderId="12" xfId="0" applyFont="1" applyFill="1" applyBorder="1" applyAlignment="1" applyProtection="1">
      <alignment horizontal="center" vertical="center" wrapText="1"/>
    </xf>
    <xf numFmtId="0" fontId="42" fillId="27" borderId="16" xfId="0" applyFont="1" applyFill="1" applyBorder="1" applyAlignment="1" applyProtection="1">
      <alignment horizontal="center" vertical="center" wrapText="1"/>
    </xf>
    <xf numFmtId="0" fontId="42" fillId="27" borderId="15" xfId="0" applyFont="1" applyFill="1" applyBorder="1" applyAlignment="1" applyProtection="1">
      <alignment horizontal="center" vertical="center" wrapText="1"/>
    </xf>
    <xf numFmtId="0" fontId="72" fillId="43" borderId="12" xfId="0" applyFont="1" applyFill="1" applyBorder="1" applyAlignment="1" applyProtection="1">
      <alignment horizontal="center" vertical="center" wrapText="1"/>
    </xf>
    <xf numFmtId="0" fontId="72" fillId="43" borderId="15" xfId="0" applyFont="1" applyFill="1" applyBorder="1" applyAlignment="1" applyProtection="1">
      <alignment horizontal="center" vertical="center" wrapText="1"/>
    </xf>
    <xf numFmtId="0" fontId="72" fillId="43" borderId="16" xfId="0" applyFont="1" applyFill="1" applyBorder="1" applyAlignment="1" applyProtection="1">
      <alignment horizontal="center" vertical="center" wrapText="1"/>
    </xf>
    <xf numFmtId="0" fontId="49" fillId="27" borderId="12" xfId="0" applyFont="1" applyFill="1" applyBorder="1" applyAlignment="1" applyProtection="1">
      <alignment horizontal="center" vertical="center" wrapText="1"/>
    </xf>
    <xf numFmtId="0" fontId="49" fillId="27" borderId="15" xfId="0" applyFont="1" applyFill="1" applyBorder="1" applyAlignment="1" applyProtection="1">
      <alignment horizontal="center" vertical="center" wrapText="1"/>
    </xf>
    <xf numFmtId="0" fontId="49" fillId="27" borderId="16" xfId="0" applyFont="1" applyFill="1" applyBorder="1" applyAlignment="1" applyProtection="1">
      <alignment horizontal="center" vertical="center" wrapText="1"/>
    </xf>
    <xf numFmtId="0" fontId="49" fillId="27" borderId="15" xfId="0" applyFont="1" applyFill="1" applyBorder="1" applyAlignment="1" applyProtection="1">
      <alignment horizontal="left" vertical="center" wrapText="1"/>
    </xf>
    <xf numFmtId="0" fontId="49" fillId="28" borderId="12" xfId="0" applyFont="1" applyFill="1" applyBorder="1" applyAlignment="1" applyProtection="1">
      <alignment horizontal="center" vertical="center" wrapText="1"/>
    </xf>
    <xf numFmtId="0" fontId="49" fillId="28" borderId="15" xfId="0" applyFont="1" applyFill="1" applyBorder="1" applyAlignment="1" applyProtection="1">
      <alignment horizontal="center" vertical="center" wrapText="1"/>
    </xf>
    <xf numFmtId="0" fontId="49" fillId="28" borderId="16" xfId="0" applyFont="1" applyFill="1" applyBorder="1" applyAlignment="1" applyProtection="1">
      <alignment horizontal="center" vertical="center" wrapText="1"/>
    </xf>
    <xf numFmtId="0" fontId="49" fillId="28" borderId="19" xfId="0" applyFont="1" applyFill="1" applyBorder="1" applyAlignment="1" applyProtection="1">
      <alignment horizontal="left" vertical="center" wrapText="1"/>
    </xf>
    <xf numFmtId="0" fontId="49" fillId="28" borderId="26" xfId="0" applyFont="1" applyFill="1" applyBorder="1" applyAlignment="1" applyProtection="1">
      <alignment horizontal="left" vertical="center" wrapText="1"/>
    </xf>
    <xf numFmtId="0" fontId="56" fillId="28" borderId="0" xfId="0" applyFont="1" applyFill="1" applyAlignment="1" applyProtection="1">
      <alignment horizontal="center" vertical="center" wrapText="1"/>
    </xf>
    <xf numFmtId="0" fontId="49" fillId="27" borderId="18" xfId="0" applyFont="1" applyFill="1" applyBorder="1" applyAlignment="1" applyProtection="1">
      <alignment horizontal="center" vertical="center" wrapText="1"/>
    </xf>
    <xf numFmtId="0" fontId="49" fillId="27" borderId="17" xfId="0" applyFont="1" applyFill="1" applyBorder="1" applyAlignment="1" applyProtection="1">
      <alignment horizontal="center" vertical="center" wrapText="1"/>
    </xf>
    <xf numFmtId="0" fontId="42" fillId="27" borderId="18" xfId="0" applyFont="1" applyFill="1" applyBorder="1" applyAlignment="1" applyProtection="1">
      <alignment horizontal="center" vertical="center" wrapText="1"/>
    </xf>
    <xf numFmtId="0" fontId="42" fillId="27" borderId="17" xfId="0" applyFont="1" applyFill="1" applyBorder="1" applyAlignment="1" applyProtection="1">
      <alignment horizontal="center" vertical="center" wrapText="1"/>
    </xf>
    <xf numFmtId="0" fontId="72" fillId="43" borderId="23" xfId="0" applyFont="1" applyFill="1" applyBorder="1" applyAlignment="1" applyProtection="1">
      <alignment horizontal="center" vertical="center" wrapText="1"/>
    </xf>
    <xf numFmtId="0" fontId="72" fillId="43" borderId="24" xfId="0" applyFont="1" applyFill="1" applyBorder="1" applyAlignment="1" applyProtection="1">
      <alignment horizontal="center" vertical="center" wrapText="1"/>
    </xf>
    <xf numFmtId="0" fontId="72" fillId="43" borderId="25" xfId="0" applyFont="1" applyFill="1" applyBorder="1" applyAlignment="1" applyProtection="1">
      <alignment horizontal="center" vertical="center" wrapText="1"/>
    </xf>
    <xf numFmtId="0" fontId="72" fillId="43" borderId="26" xfId="0" applyFont="1" applyFill="1" applyBorder="1" applyAlignment="1" applyProtection="1">
      <alignment horizontal="center" vertical="center" wrapText="1"/>
    </xf>
    <xf numFmtId="14" fontId="42" fillId="0" borderId="12" xfId="0" applyNumberFormat="1" applyFont="1" applyFill="1" applyBorder="1" applyAlignment="1" applyProtection="1">
      <alignment horizontal="center" vertical="center" wrapText="1"/>
      <protection locked="0"/>
    </xf>
    <xf numFmtId="0" fontId="42" fillId="0" borderId="16" xfId="0" applyFont="1" applyFill="1" applyBorder="1" applyAlignment="1" applyProtection="1">
      <alignment horizontal="center" vertical="center" wrapText="1"/>
      <protection locked="0"/>
    </xf>
    <xf numFmtId="0" fontId="74" fillId="27" borderId="12" xfId="0" applyFont="1" applyFill="1" applyBorder="1" applyAlignment="1" applyProtection="1">
      <alignment horizontal="center" vertical="center" wrapText="1"/>
    </xf>
    <xf numFmtId="0" fontId="59" fillId="27" borderId="16" xfId="0" applyFont="1" applyFill="1" applyBorder="1" applyAlignment="1" applyProtection="1">
      <alignment horizontal="center" vertical="center" wrapText="1"/>
    </xf>
    <xf numFmtId="0" fontId="0" fillId="0" borderId="10" xfId="0" applyBorder="1" applyAlignment="1">
      <alignment horizontal="left" wrapText="1"/>
    </xf>
    <xf numFmtId="0" fontId="0" fillId="0" borderId="17" xfId="0" applyBorder="1" applyAlignment="1">
      <alignment horizontal="left" wrapText="1"/>
    </xf>
    <xf numFmtId="0" fontId="0" fillId="0" borderId="12" xfId="0" applyBorder="1" applyAlignment="1">
      <alignment horizontal="left"/>
    </xf>
    <xf numFmtId="0" fontId="0" fillId="0" borderId="16" xfId="0" applyBorder="1" applyAlignment="1">
      <alignment horizontal="left"/>
    </xf>
    <xf numFmtId="0" fontId="0" fillId="0" borderId="31" xfId="0" applyBorder="1" applyAlignment="1">
      <alignment horizontal="center"/>
    </xf>
    <xf numFmtId="0" fontId="0" fillId="0" borderId="0" xfId="0" applyBorder="1" applyAlignment="1">
      <alignment horizontal="center"/>
    </xf>
    <xf numFmtId="0" fontId="37" fillId="0" borderId="31" xfId="0" applyFont="1" applyBorder="1" applyAlignment="1">
      <alignment horizontal="center"/>
    </xf>
    <xf numFmtId="0" fontId="0" fillId="28" borderId="27" xfId="0" applyFont="1" applyFill="1" applyBorder="1" applyAlignment="1">
      <alignment horizontal="center" vertical="center"/>
    </xf>
    <xf numFmtId="0" fontId="0" fillId="28" borderId="24" xfId="0" applyFont="1" applyFill="1" applyBorder="1" applyAlignment="1">
      <alignment horizontal="center" vertical="center"/>
    </xf>
    <xf numFmtId="0" fontId="0" fillId="28" borderId="19" xfId="0" applyFont="1" applyFill="1" applyBorder="1" applyAlignment="1">
      <alignment horizontal="center" vertical="center"/>
    </xf>
    <xf numFmtId="0" fontId="0" fillId="28" borderId="26" xfId="0" applyFont="1" applyFill="1" applyBorder="1" applyAlignment="1">
      <alignment horizontal="center" vertical="center"/>
    </xf>
    <xf numFmtId="0" fontId="37" fillId="28" borderId="23" xfId="0" applyFont="1" applyFill="1" applyBorder="1" applyAlignment="1">
      <alignment horizontal="center" vertical="center"/>
    </xf>
    <xf numFmtId="0" fontId="37" fillId="28" borderId="24" xfId="0" applyFont="1" applyFill="1" applyBorder="1" applyAlignment="1">
      <alignment horizontal="center" vertical="center"/>
    </xf>
    <xf numFmtId="0" fontId="37" fillId="28" borderId="25" xfId="0" applyFont="1" applyFill="1" applyBorder="1" applyAlignment="1">
      <alignment horizontal="center" vertical="center"/>
    </xf>
    <xf numFmtId="0" fontId="37" fillId="28" borderId="26" xfId="0" applyFont="1" applyFill="1" applyBorder="1" applyAlignment="1">
      <alignment horizontal="center" vertical="center"/>
    </xf>
    <xf numFmtId="0" fontId="37" fillId="28" borderId="10" xfId="0" applyFont="1" applyFill="1" applyBorder="1" applyAlignment="1">
      <alignment horizontal="center" vertical="center"/>
    </xf>
    <xf numFmtId="0" fontId="0" fillId="0" borderId="23" xfId="0" applyBorder="1" applyAlignment="1">
      <alignment horizontal="center" vertical="center"/>
    </xf>
    <xf numFmtId="0" fontId="0" fillId="0" borderId="27" xfId="0" applyBorder="1" applyAlignment="1">
      <alignment horizontal="center" vertical="center"/>
    </xf>
    <xf numFmtId="0" fontId="0" fillId="0" borderId="31" xfId="0" applyBorder="1" applyAlignment="1">
      <alignment horizontal="center" vertical="center"/>
    </xf>
    <xf numFmtId="0" fontId="0" fillId="0" borderId="0" xfId="0" applyBorder="1" applyAlignment="1">
      <alignment horizontal="center" vertical="center"/>
    </xf>
    <xf numFmtId="10" fontId="0" fillId="0" borderId="12" xfId="0" applyNumberFormat="1" applyBorder="1" applyAlignment="1">
      <alignment horizontal="center"/>
    </xf>
    <xf numFmtId="10" fontId="0" fillId="0" borderId="15" xfId="0" applyNumberFormat="1" applyBorder="1" applyAlignment="1">
      <alignment horizontal="center"/>
    </xf>
    <xf numFmtId="10" fontId="0" fillId="0" borderId="16" xfId="0" applyNumberFormat="1" applyBorder="1" applyAlignment="1">
      <alignment horizontal="center"/>
    </xf>
    <xf numFmtId="0" fontId="0" fillId="0" borderId="31" xfId="0" applyBorder="1" applyAlignment="1">
      <alignment horizontal="left" vertical="center"/>
    </xf>
    <xf numFmtId="0" fontId="0" fillId="0" borderId="0" xfId="0" applyBorder="1" applyAlignment="1">
      <alignment horizontal="left" vertical="center"/>
    </xf>
    <xf numFmtId="0" fontId="0" fillId="0" borderId="51" xfId="0" applyBorder="1" applyAlignment="1">
      <alignment horizontal="left" vertical="center"/>
    </xf>
    <xf numFmtId="0" fontId="0" fillId="0" borderId="49" xfId="0" applyBorder="1" applyAlignment="1">
      <alignment horizontal="left" vertical="center"/>
    </xf>
    <xf numFmtId="0" fontId="0" fillId="0" borderId="23" xfId="0" applyBorder="1" applyAlignment="1">
      <alignment horizontal="left"/>
    </xf>
    <xf numFmtId="0" fontId="0" fillId="0" borderId="24" xfId="0" applyBorder="1" applyAlignment="1">
      <alignment horizontal="left"/>
    </xf>
    <xf numFmtId="10" fontId="0" fillId="0" borderId="23" xfId="0" applyNumberFormat="1" applyBorder="1" applyAlignment="1">
      <alignment horizontal="center"/>
    </xf>
    <xf numFmtId="10" fontId="0" fillId="0" borderId="27" xfId="0" applyNumberFormat="1" applyBorder="1" applyAlignment="1">
      <alignment horizontal="center"/>
    </xf>
    <xf numFmtId="10" fontId="0" fillId="0" borderId="24" xfId="0" applyNumberFormat="1" applyBorder="1" applyAlignment="1">
      <alignment horizontal="center"/>
    </xf>
    <xf numFmtId="0" fontId="0" fillId="0" borderId="31" xfId="0" applyBorder="1" applyAlignment="1">
      <alignment horizontal="left" vertical="center" wrapText="1"/>
    </xf>
    <xf numFmtId="0" fontId="0" fillId="0" borderId="0" xfId="0" applyBorder="1" applyAlignment="1">
      <alignment horizontal="left" vertical="center" wrapText="1"/>
    </xf>
    <xf numFmtId="0" fontId="0" fillId="28" borderId="12" xfId="0" applyFont="1" applyFill="1" applyBorder="1" applyAlignment="1">
      <alignment horizontal="center"/>
    </xf>
    <xf numFmtId="0" fontId="0" fillId="28" borderId="15" xfId="0" applyFont="1" applyFill="1" applyBorder="1" applyAlignment="1">
      <alignment horizontal="center"/>
    </xf>
    <xf numFmtId="0" fontId="0" fillId="28" borderId="16" xfId="0" applyFont="1" applyFill="1" applyBorder="1" applyAlignment="1">
      <alignment horizontal="center"/>
    </xf>
    <xf numFmtId="0" fontId="58" fillId="29" borderId="11" xfId="0" applyFont="1" applyFill="1" applyBorder="1" applyAlignment="1">
      <alignment horizontal="center" vertical="center" wrapText="1"/>
    </xf>
    <xf numFmtId="0" fontId="0" fillId="0" borderId="34" xfId="0" applyBorder="1" applyAlignment="1">
      <alignment horizontal="left"/>
    </xf>
    <xf numFmtId="0" fontId="0" fillId="0" borderId="10" xfId="0" applyBorder="1" applyAlignment="1">
      <alignment horizontal="left"/>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center"/>
    </xf>
    <xf numFmtId="10" fontId="37" fillId="31" borderId="23" xfId="0" applyNumberFormat="1" applyFont="1" applyFill="1" applyBorder="1" applyAlignment="1">
      <alignment horizontal="center" vertical="center"/>
    </xf>
    <xf numFmtId="10" fontId="37" fillId="31" borderId="25" xfId="0" applyNumberFormat="1" applyFont="1" applyFill="1" applyBorder="1" applyAlignment="1">
      <alignment horizontal="center" vertical="center"/>
    </xf>
    <xf numFmtId="0" fontId="13" fillId="0" borderId="0" xfId="38" applyFont="1" applyBorder="1" applyAlignment="1">
      <alignment horizontal="center"/>
    </xf>
    <xf numFmtId="0" fontId="65" fillId="33" borderId="66" xfId="0" applyFont="1" applyFill="1" applyBorder="1" applyAlignment="1">
      <alignment horizontal="center" vertical="center" wrapText="1"/>
    </xf>
    <xf numFmtId="0" fontId="71" fillId="33" borderId="0" xfId="0" applyFont="1" applyFill="1" applyAlignment="1">
      <alignment horizontal="center" vertical="top" wrapText="1"/>
    </xf>
    <xf numFmtId="0" fontId="0" fillId="0" borderId="0" xfId="0" applyAlignment="1"/>
    <xf numFmtId="0" fontId="79" fillId="29" borderId="13" xfId="38" applyFont="1" applyFill="1" applyBorder="1" applyAlignment="1">
      <alignment horizontal="center" wrapText="1"/>
    </xf>
    <xf numFmtId="0" fontId="13" fillId="29" borderId="11" xfId="38" applyFont="1" applyFill="1" applyBorder="1" applyAlignment="1">
      <alignment horizontal="center" wrapText="1"/>
    </xf>
    <xf numFmtId="0" fontId="13" fillId="29" borderId="14" xfId="38" applyFont="1" applyFill="1" applyBorder="1" applyAlignment="1">
      <alignment horizontal="center" wrapText="1"/>
    </xf>
    <xf numFmtId="0" fontId="65" fillId="33" borderId="0" xfId="0" applyFont="1" applyFill="1" applyAlignment="1">
      <alignment horizontal="center" wrapText="1"/>
    </xf>
    <xf numFmtId="0" fontId="67" fillId="33" borderId="0" xfId="0" applyFont="1" applyFill="1" applyAlignment="1">
      <alignment horizontal="right" vertical="top" wrapText="1"/>
    </xf>
    <xf numFmtId="0" fontId="67" fillId="33" borderId="71" xfId="0" applyFont="1" applyFill="1" applyBorder="1" applyAlignment="1">
      <alignment horizontal="left" vertical="top" wrapText="1"/>
    </xf>
    <xf numFmtId="0" fontId="67" fillId="33" borderId="72" xfId="0" applyFont="1" applyFill="1" applyBorder="1" applyAlignment="1">
      <alignment horizontal="right" vertical="top" wrapText="1"/>
    </xf>
    <xf numFmtId="0" fontId="67" fillId="33" borderId="64" xfId="0" applyFont="1" applyFill="1" applyBorder="1" applyAlignment="1">
      <alignment horizontal="left" vertical="top" wrapText="1"/>
    </xf>
    <xf numFmtId="0" fontId="67" fillId="33" borderId="69" xfId="0" applyFont="1" applyFill="1" applyBorder="1" applyAlignment="1">
      <alignment horizontal="right" vertical="top" wrapText="1"/>
    </xf>
    <xf numFmtId="0" fontId="67" fillId="33" borderId="36" xfId="0" applyFont="1" applyFill="1" applyBorder="1" applyAlignment="1">
      <alignment horizontal="left" vertical="top" wrapText="1"/>
    </xf>
    <xf numFmtId="0" fontId="67" fillId="33" borderId="10" xfId="0" applyFont="1" applyFill="1" applyBorder="1" applyAlignment="1">
      <alignment horizontal="right" vertical="top" wrapText="1"/>
    </xf>
    <xf numFmtId="0" fontId="58" fillId="29" borderId="81" xfId="0" applyFont="1" applyFill="1" applyBorder="1" applyAlignment="1">
      <alignment horizontal="center" vertical="center" wrapText="1"/>
    </xf>
    <xf numFmtId="0" fontId="72" fillId="29" borderId="82" xfId="0" applyFont="1" applyFill="1" applyBorder="1" applyAlignment="1">
      <alignment horizontal="center" vertical="center" wrapText="1"/>
    </xf>
    <xf numFmtId="0" fontId="72" fillId="29" borderId="83" xfId="0" applyFont="1" applyFill="1" applyBorder="1" applyAlignment="1">
      <alignment horizontal="center" vertical="center" wrapText="1"/>
    </xf>
    <xf numFmtId="0" fontId="0" fillId="0" borderId="88" xfId="0" applyBorder="1" applyAlignment="1">
      <alignment horizontal="right"/>
    </xf>
    <xf numFmtId="0" fontId="0" fillId="0" borderId="56" xfId="0" applyBorder="1" applyAlignment="1">
      <alignment horizontal="right"/>
    </xf>
    <xf numFmtId="0" fontId="0" fillId="0" borderId="57" xfId="0" applyBorder="1" applyAlignment="1">
      <alignment horizontal="right"/>
    </xf>
    <xf numFmtId="0" fontId="72" fillId="0" borderId="84" xfId="0" applyFont="1" applyFill="1" applyBorder="1" applyAlignment="1">
      <alignment horizontal="center"/>
    </xf>
    <xf numFmtId="0" fontId="72" fillId="0" borderId="58" xfId="0" applyFont="1" applyFill="1" applyBorder="1" applyAlignment="1">
      <alignment horizontal="center"/>
    </xf>
    <xf numFmtId="0" fontId="72" fillId="0" borderId="85" xfId="0" applyFont="1" applyFill="1" applyBorder="1" applyAlignment="1">
      <alignment horizontal="center"/>
    </xf>
    <xf numFmtId="0" fontId="0" fillId="0" borderId="93" xfId="0" applyBorder="1" applyAlignment="1">
      <alignment horizontal="right"/>
    </xf>
    <xf numFmtId="0" fontId="0" fillId="0" borderId="94" xfId="0" applyBorder="1" applyAlignment="1">
      <alignment horizontal="right"/>
    </xf>
    <xf numFmtId="0" fontId="37" fillId="36" borderId="89" xfId="0" applyFont="1" applyFill="1" applyBorder="1" applyAlignment="1">
      <alignment horizontal="center"/>
    </xf>
    <xf numFmtId="0" fontId="37" fillId="36" borderId="90" xfId="0" applyFont="1" applyFill="1" applyBorder="1" applyAlignment="1">
      <alignment horizontal="center"/>
    </xf>
    <xf numFmtId="0" fontId="37" fillId="37" borderId="86" xfId="0" applyFont="1" applyFill="1" applyBorder="1" applyAlignment="1">
      <alignment horizontal="center"/>
    </xf>
    <xf numFmtId="0" fontId="37" fillId="37" borderId="55" xfId="0" applyFont="1" applyFill="1" applyBorder="1" applyAlignment="1">
      <alignment horizontal="center"/>
    </xf>
    <xf numFmtId="0" fontId="42" fillId="28" borderId="77" xfId="0" applyFont="1" applyFill="1" applyBorder="1" applyAlignment="1">
      <alignment horizontal="center"/>
    </xf>
    <xf numFmtId="0" fontId="42" fillId="28" borderId="66" xfId="0" applyFont="1" applyFill="1" applyBorder="1" applyAlignment="1">
      <alignment horizontal="center"/>
    </xf>
    <xf numFmtId="0" fontId="42" fillId="28" borderId="78" xfId="0" applyFont="1" applyFill="1" applyBorder="1" applyAlignment="1">
      <alignment horizontal="center"/>
    </xf>
    <xf numFmtId="0" fontId="42" fillId="28" borderId="65" xfId="0" applyFont="1" applyFill="1" applyBorder="1" applyAlignment="1">
      <alignment horizontal="center"/>
    </xf>
    <xf numFmtId="0" fontId="42" fillId="28" borderId="0" xfId="0" applyFont="1" applyFill="1" applyBorder="1" applyAlignment="1">
      <alignment horizontal="center"/>
    </xf>
    <xf numFmtId="0" fontId="42" fillId="28" borderId="42" xfId="0" applyFont="1" applyFill="1" applyBorder="1" applyAlignment="1">
      <alignment horizontal="center"/>
    </xf>
    <xf numFmtId="0" fontId="42" fillId="28" borderId="80" xfId="0" applyFont="1" applyFill="1" applyBorder="1" applyAlignment="1">
      <alignment horizontal="center"/>
    </xf>
    <xf numFmtId="0" fontId="42" fillId="28" borderId="60" xfId="0" applyFont="1" applyFill="1" applyBorder="1" applyAlignment="1">
      <alignment horizontal="center"/>
    </xf>
    <xf numFmtId="0" fontId="42" fillId="28" borderId="79" xfId="0" applyFont="1" applyFill="1" applyBorder="1" applyAlignment="1">
      <alignment horizontal="center"/>
    </xf>
    <xf numFmtId="0" fontId="37" fillId="29" borderId="17" xfId="0" applyFont="1" applyFill="1" applyBorder="1" applyAlignment="1">
      <alignment horizontal="center" vertical="center"/>
    </xf>
    <xf numFmtId="0" fontId="0" fillId="32" borderId="10" xfId="0" applyFill="1" applyBorder="1" applyAlignment="1">
      <alignment horizontal="center" vertical="center" wrapText="1"/>
    </xf>
    <xf numFmtId="165" fontId="74" fillId="32" borderId="10" xfId="31" applyFont="1" applyFill="1" applyBorder="1" applyAlignment="1">
      <alignment horizontal="center" vertical="center"/>
    </xf>
    <xf numFmtId="0" fontId="74" fillId="32" borderId="10" xfId="0" applyFont="1" applyFill="1" applyBorder="1" applyAlignment="1">
      <alignment horizontal="center" vertical="center" wrapText="1"/>
    </xf>
    <xf numFmtId="0" fontId="80" fillId="40" borderId="15" xfId="0" applyFont="1" applyFill="1" applyBorder="1" applyAlignment="1">
      <alignment horizontal="center" vertical="center" wrapText="1"/>
    </xf>
    <xf numFmtId="0" fontId="80" fillId="40" borderId="16" xfId="0" applyFont="1" applyFill="1" applyBorder="1" applyAlignment="1">
      <alignment horizontal="center" vertical="center" wrapText="1"/>
    </xf>
    <xf numFmtId="165" fontId="62" fillId="32" borderId="12" xfId="31" applyFont="1" applyFill="1" applyBorder="1" applyAlignment="1">
      <alignment horizontal="center" vertical="center"/>
    </xf>
    <xf numFmtId="165" fontId="62" fillId="32" borderId="16" xfId="31" applyFont="1" applyFill="1" applyBorder="1" applyAlignment="1">
      <alignment horizontal="center" vertical="center"/>
    </xf>
    <xf numFmtId="165" fontId="74" fillId="32" borderId="12" xfId="31" applyFont="1" applyFill="1" applyBorder="1" applyAlignment="1">
      <alignment horizontal="center" vertical="center"/>
    </xf>
    <xf numFmtId="165" fontId="74" fillId="32" borderId="16" xfId="31" applyFont="1" applyFill="1" applyBorder="1" applyAlignment="1">
      <alignment horizontal="center" vertical="center"/>
    </xf>
    <xf numFmtId="0" fontId="0" fillId="0" borderId="42" xfId="0" applyBorder="1" applyAlignment="1">
      <alignment horizontal="center"/>
    </xf>
    <xf numFmtId="0" fontId="0" fillId="28" borderId="38" xfId="0" applyFont="1" applyFill="1" applyBorder="1" applyAlignment="1">
      <alignment horizontal="center" vertical="center"/>
    </xf>
    <xf numFmtId="0" fontId="0" fillId="28" borderId="40" xfId="0" applyFont="1" applyFill="1" applyBorder="1" applyAlignment="1">
      <alignment horizontal="center" vertical="center"/>
    </xf>
    <xf numFmtId="10" fontId="37" fillId="31" borderId="39" xfId="0" applyNumberFormat="1" applyFont="1" applyFill="1" applyBorder="1" applyAlignment="1">
      <alignment horizontal="center" vertical="center"/>
    </xf>
    <xf numFmtId="10" fontId="37" fillId="31" borderId="41" xfId="0" applyNumberFormat="1" applyFont="1" applyFill="1" applyBorder="1"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0" fontId="0" fillId="0" borderId="42" xfId="0" applyBorder="1" applyAlignment="1">
      <alignment horizontal="left" vertical="center"/>
    </xf>
    <xf numFmtId="0" fontId="0" fillId="0" borderId="52" xfId="0" applyBorder="1" applyAlignment="1">
      <alignment horizontal="left" vertical="center"/>
    </xf>
    <xf numFmtId="0" fontId="0" fillId="0" borderId="42" xfId="0" applyBorder="1" applyAlignment="1">
      <alignment horizontal="left" vertical="center" wrapText="1"/>
    </xf>
    <xf numFmtId="0" fontId="58" fillId="29" borderId="13" xfId="0" applyFont="1" applyFill="1" applyBorder="1" applyAlignment="1">
      <alignment horizontal="center" vertical="center" wrapText="1"/>
    </xf>
    <xf numFmtId="0" fontId="58" fillId="29" borderId="14" xfId="0" applyFont="1" applyFill="1" applyBorder="1" applyAlignment="1">
      <alignment horizontal="center" vertical="center" wrapText="1"/>
    </xf>
    <xf numFmtId="0" fontId="0" fillId="0" borderId="33" xfId="0"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0" fillId="0" borderId="37" xfId="0" applyBorder="1" applyAlignment="1">
      <alignment horizontal="left"/>
    </xf>
    <xf numFmtId="0" fontId="67" fillId="33" borderId="31" xfId="0" applyFont="1" applyFill="1" applyBorder="1" applyAlignment="1">
      <alignment horizontal="right" vertical="top" wrapText="1"/>
    </xf>
    <xf numFmtId="0" fontId="67" fillId="33" borderId="0" xfId="0" applyFont="1" applyFill="1" applyBorder="1" applyAlignment="1">
      <alignment horizontal="right" vertical="top" wrapText="1"/>
    </xf>
    <xf numFmtId="44" fontId="67" fillId="33" borderId="10" xfId="0" applyNumberFormat="1" applyFont="1" applyFill="1" applyBorder="1" applyAlignment="1">
      <alignment horizontal="right" vertical="center" wrapText="1"/>
    </xf>
    <xf numFmtId="44" fontId="67" fillId="33" borderId="37" xfId="0" applyNumberFormat="1" applyFont="1" applyFill="1" applyBorder="1" applyAlignment="1">
      <alignment horizontal="right" vertical="center" wrapText="1"/>
    </xf>
    <xf numFmtId="0" fontId="67" fillId="33" borderId="60" xfId="0" applyFont="1" applyFill="1" applyBorder="1" applyAlignment="1">
      <alignment horizontal="center" vertical="top" wrapText="1"/>
    </xf>
    <xf numFmtId="10" fontId="67" fillId="33" borderId="60" xfId="0" applyNumberFormat="1" applyFont="1" applyFill="1" applyBorder="1" applyAlignment="1">
      <alignment horizontal="center" vertical="top" wrapText="1"/>
    </xf>
    <xf numFmtId="0" fontId="79" fillId="29" borderId="13" xfId="38" applyFont="1" applyFill="1" applyBorder="1" applyAlignment="1">
      <alignment horizontal="center"/>
    </xf>
    <xf numFmtId="0" fontId="79" fillId="29" borderId="11" xfId="38" applyFont="1" applyFill="1" applyBorder="1" applyAlignment="1">
      <alignment horizontal="center"/>
    </xf>
    <xf numFmtId="0" fontId="79" fillId="29" borderId="14" xfId="38" applyFont="1" applyFill="1" applyBorder="1" applyAlignment="1">
      <alignment horizontal="center"/>
    </xf>
    <xf numFmtId="0" fontId="71" fillId="33" borderId="31" xfId="0" applyFont="1" applyFill="1" applyBorder="1" applyAlignment="1">
      <alignment horizontal="center" vertical="top" wrapText="1"/>
    </xf>
    <xf numFmtId="0" fontId="0" fillId="0" borderId="0" xfId="0" applyBorder="1" applyAlignment="1"/>
    <xf numFmtId="0" fontId="0" fillId="0" borderId="32" xfId="0" applyBorder="1" applyAlignment="1"/>
    <xf numFmtId="0" fontId="65" fillId="33" borderId="66" xfId="0" applyFont="1" applyFill="1" applyBorder="1" applyAlignment="1">
      <alignment horizontal="center" vertical="top" wrapText="1"/>
    </xf>
    <xf numFmtId="0" fontId="65" fillId="33" borderId="66" xfId="0" applyFont="1" applyFill="1" applyBorder="1" applyAlignment="1">
      <alignment horizontal="left" vertical="center" wrapText="1"/>
    </xf>
    <xf numFmtId="0" fontId="65" fillId="33" borderId="78" xfId="0" applyFont="1" applyFill="1" applyBorder="1" applyAlignment="1">
      <alignment horizontal="left" vertical="center" wrapText="1"/>
    </xf>
    <xf numFmtId="0" fontId="67" fillId="33" borderId="60" xfId="0" applyFont="1" applyFill="1" applyBorder="1" applyAlignment="1">
      <alignment horizontal="left" vertical="top" wrapText="1"/>
    </xf>
    <xf numFmtId="0" fontId="67" fillId="33" borderId="79" xfId="0" applyFont="1" applyFill="1" applyBorder="1" applyAlignment="1">
      <alignment horizontal="left" vertical="top" wrapText="1"/>
    </xf>
    <xf numFmtId="0" fontId="67" fillId="33" borderId="60" xfId="0" applyFont="1" applyFill="1" applyBorder="1" applyAlignment="1">
      <alignment horizontal="center" vertical="top"/>
    </xf>
    <xf numFmtId="0" fontId="65" fillId="33" borderId="80" xfId="0" applyFont="1" applyFill="1" applyBorder="1" applyAlignment="1">
      <alignment horizontal="center" wrapText="1"/>
    </xf>
    <xf numFmtId="0" fontId="65" fillId="33" borderId="60" xfId="0" applyFont="1" applyFill="1" applyBorder="1" applyAlignment="1">
      <alignment horizontal="center" wrapText="1"/>
    </xf>
    <xf numFmtId="0" fontId="65" fillId="33" borderId="79" xfId="0" applyFont="1" applyFill="1" applyBorder="1" applyAlignment="1">
      <alignment horizontal="center" wrapText="1"/>
    </xf>
    <xf numFmtId="0" fontId="76" fillId="36" borderId="67" xfId="0" applyFont="1" applyFill="1" applyBorder="1" applyAlignment="1">
      <alignment horizontal="left" wrapText="1"/>
    </xf>
    <xf numFmtId="0" fontId="76" fillId="36" borderId="34" xfId="0" applyFont="1" applyFill="1" applyBorder="1" applyAlignment="1">
      <alignment horizontal="left" wrapText="1"/>
    </xf>
    <xf numFmtId="0" fontId="76" fillId="36" borderId="75" xfId="0" applyFont="1" applyFill="1" applyBorder="1" applyAlignment="1">
      <alignment horizontal="left" wrapText="1"/>
    </xf>
    <xf numFmtId="0" fontId="37" fillId="36" borderId="69" xfId="0" applyFont="1" applyFill="1" applyBorder="1" applyAlignment="1">
      <alignment horizontal="left" wrapText="1"/>
    </xf>
    <xf numFmtId="0" fontId="37" fillId="36" borderId="67" xfId="0" applyFont="1" applyFill="1" applyBorder="1" applyAlignment="1">
      <alignment horizontal="center" wrapText="1"/>
    </xf>
    <xf numFmtId="0" fontId="37" fillId="36" borderId="34" xfId="0" applyFont="1" applyFill="1" applyBorder="1" applyAlignment="1">
      <alignment horizontal="center" wrapText="1"/>
    </xf>
    <xf numFmtId="0" fontId="37" fillId="36" borderId="75" xfId="0" applyFont="1" applyFill="1" applyBorder="1" applyAlignment="1">
      <alignment horizontal="center" wrapText="1"/>
    </xf>
    <xf numFmtId="0" fontId="37" fillId="36" borderId="67" xfId="0" applyFont="1" applyFill="1" applyBorder="1" applyAlignment="1">
      <alignment horizontal="left" wrapText="1"/>
    </xf>
    <xf numFmtId="0" fontId="37" fillId="36" borderId="34" xfId="0" applyFont="1" applyFill="1" applyBorder="1" applyAlignment="1">
      <alignment horizontal="left" wrapText="1"/>
    </xf>
    <xf numFmtId="0" fontId="37" fillId="36" borderId="75" xfId="0" applyFont="1" applyFill="1" applyBorder="1" applyAlignment="1">
      <alignment horizontal="left" wrapText="1"/>
    </xf>
    <xf numFmtId="0" fontId="65" fillId="33" borderId="66" xfId="0" applyFont="1" applyFill="1" applyBorder="1" applyAlignment="1">
      <alignment horizontal="center" wrapText="1"/>
    </xf>
    <xf numFmtId="0" fontId="58" fillId="29" borderId="61" xfId="0" applyFont="1" applyFill="1" applyBorder="1" applyAlignment="1">
      <alignment horizontal="center" wrapText="1"/>
    </xf>
    <xf numFmtId="0" fontId="72" fillId="29" borderId="62" xfId="0" applyFont="1" applyFill="1" applyBorder="1" applyAlignment="1">
      <alignment horizontal="center" wrapText="1"/>
    </xf>
    <xf numFmtId="0" fontId="72" fillId="29" borderId="63" xfId="0" applyFont="1" applyFill="1" applyBorder="1" applyAlignment="1">
      <alignment horizontal="center" wrapText="1"/>
    </xf>
    <xf numFmtId="0" fontId="58" fillId="29" borderId="77" xfId="0" applyFont="1" applyFill="1" applyBorder="1" applyAlignment="1">
      <alignment horizontal="center" vertical="center" wrapText="1"/>
    </xf>
    <xf numFmtId="0" fontId="64" fillId="29" borderId="66" xfId="0" applyFont="1" applyFill="1" applyBorder="1" applyAlignment="1">
      <alignment horizontal="center" vertical="center" wrapText="1"/>
    </xf>
    <xf numFmtId="0" fontId="64" fillId="29" borderId="78" xfId="0" applyFont="1" applyFill="1" applyBorder="1" applyAlignment="1">
      <alignment horizontal="center" vertical="center" wrapText="1"/>
    </xf>
    <xf numFmtId="0" fontId="64" fillId="29" borderId="80" xfId="0" applyFont="1" applyFill="1" applyBorder="1" applyAlignment="1">
      <alignment horizontal="center" vertical="center" wrapText="1"/>
    </xf>
    <xf numFmtId="0" fontId="64" fillId="29" borderId="60" xfId="0" applyFont="1" applyFill="1" applyBorder="1" applyAlignment="1">
      <alignment horizontal="center" vertical="center" wrapText="1"/>
    </xf>
    <xf numFmtId="0" fontId="64" fillId="29" borderId="79" xfId="0" applyFont="1" applyFill="1" applyBorder="1" applyAlignment="1">
      <alignment horizontal="center" vertical="center" wrapText="1"/>
    </xf>
    <xf numFmtId="0" fontId="65" fillId="33" borderId="77" xfId="0" applyFont="1" applyFill="1" applyBorder="1" applyAlignment="1">
      <alignment horizontal="center" wrapText="1"/>
    </xf>
    <xf numFmtId="0" fontId="65" fillId="33" borderId="78" xfId="0" applyFont="1" applyFill="1" applyBorder="1" applyAlignment="1">
      <alignment horizontal="center" wrapText="1"/>
    </xf>
    <xf numFmtId="0" fontId="67" fillId="33" borderId="80" xfId="0" applyFont="1" applyFill="1" applyBorder="1" applyAlignment="1">
      <alignment horizontal="center" vertical="top"/>
    </xf>
    <xf numFmtId="0" fontId="78" fillId="0" borderId="10" xfId="0" applyFont="1" applyFill="1" applyBorder="1" applyAlignment="1" applyProtection="1">
      <alignment horizontal="center" vertical="center" wrapText="1"/>
    </xf>
    <xf numFmtId="0" fontId="58" fillId="0" borderId="77" xfId="0" applyFont="1" applyFill="1" applyBorder="1" applyAlignment="1" applyProtection="1">
      <alignment horizontal="center" vertical="center" wrapText="1"/>
    </xf>
    <xf numFmtId="0" fontId="58" fillId="0" borderId="66" xfId="0" applyFont="1" applyFill="1" applyBorder="1" applyAlignment="1" applyProtection="1">
      <alignment horizontal="center" vertical="center" wrapText="1"/>
    </xf>
    <xf numFmtId="0" fontId="58" fillId="0" borderId="78" xfId="0" applyFont="1" applyFill="1" applyBorder="1" applyAlignment="1" applyProtection="1">
      <alignment horizontal="center" vertical="center" wrapText="1"/>
    </xf>
    <xf numFmtId="0" fontId="78" fillId="0" borderId="107" xfId="0" applyFont="1" applyFill="1" applyBorder="1" applyAlignment="1" applyProtection="1">
      <alignment horizontal="center" vertical="center" wrapText="1"/>
    </xf>
    <xf numFmtId="0" fontId="65" fillId="33" borderId="108" xfId="57" applyFont="1" applyFill="1" applyBorder="1" applyAlignment="1">
      <alignment horizontal="center" vertical="center" wrapText="1"/>
    </xf>
    <xf numFmtId="0" fontId="65" fillId="33" borderId="109" xfId="57" applyFont="1" applyFill="1" applyBorder="1" applyAlignment="1">
      <alignment horizontal="center" vertical="center" wrapText="1"/>
    </xf>
    <xf numFmtId="0" fontId="65" fillId="33" borderId="110" xfId="57" applyFont="1" applyFill="1" applyBorder="1" applyAlignment="1">
      <alignment horizontal="center" vertical="center" wrapText="1"/>
    </xf>
    <xf numFmtId="0" fontId="66" fillId="35" borderId="111" xfId="57" applyFont="1" applyFill="1" applyBorder="1" applyAlignment="1">
      <alignment horizontal="center" vertical="top" wrapText="1"/>
    </xf>
    <xf numFmtId="4" fontId="66" fillId="35" borderId="112" xfId="57" applyNumberFormat="1" applyFont="1" applyFill="1" applyBorder="1" applyAlignment="1">
      <alignment horizontal="right" vertical="top" wrapText="1"/>
    </xf>
    <xf numFmtId="0" fontId="66" fillId="35" borderId="113" xfId="57" applyFont="1" applyFill="1" applyBorder="1" applyAlignment="1">
      <alignment horizontal="center" vertical="top" wrapText="1"/>
    </xf>
    <xf numFmtId="0" fontId="70" fillId="34" borderId="114" xfId="57" applyFont="1" applyFill="1" applyBorder="1" applyAlignment="1">
      <alignment horizontal="center" vertical="center" wrapText="1"/>
    </xf>
    <xf numFmtId="0" fontId="70" fillId="34" borderId="115" xfId="57" applyFont="1" applyFill="1" applyBorder="1" applyAlignment="1">
      <alignment horizontal="center" vertical="center" wrapText="1"/>
    </xf>
    <xf numFmtId="0" fontId="70" fillId="34" borderId="116" xfId="57" applyFont="1" applyFill="1" applyBorder="1" applyAlignment="1">
      <alignment horizontal="center" vertical="center" wrapText="1"/>
    </xf>
    <xf numFmtId="0" fontId="70" fillId="34" borderId="117" xfId="57" applyFont="1" applyFill="1" applyBorder="1" applyAlignment="1">
      <alignment horizontal="left" vertical="top" wrapText="1"/>
    </xf>
    <xf numFmtId="4" fontId="70" fillId="34" borderId="117" xfId="57" applyNumberFormat="1" applyFont="1" applyFill="1" applyBorder="1" applyAlignment="1">
      <alignment horizontal="right" vertical="top" wrapText="1"/>
    </xf>
    <xf numFmtId="4" fontId="70" fillId="34" borderId="118" xfId="57" applyNumberFormat="1" applyFont="1" applyFill="1" applyBorder="1" applyAlignment="1">
      <alignment horizontal="right" vertical="center" wrapText="1"/>
    </xf>
    <xf numFmtId="0" fontId="65" fillId="33" borderId="119" xfId="57" applyFont="1" applyFill="1" applyBorder="1" applyAlignment="1">
      <alignment horizontal="center" vertical="center" wrapText="1"/>
    </xf>
    <xf numFmtId="0" fontId="65" fillId="33" borderId="120" xfId="57" applyFont="1" applyFill="1" applyBorder="1" applyAlignment="1">
      <alignment horizontal="center" vertical="center" wrapText="1"/>
    </xf>
    <xf numFmtId="0" fontId="0" fillId="0" borderId="105" xfId="0" applyBorder="1" applyAlignment="1">
      <alignment horizontal="left" wrapText="1"/>
    </xf>
    <xf numFmtId="0" fontId="0" fillId="0" borderId="37" xfId="0"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0" borderId="22" xfId="0" applyBorder="1" applyAlignment="1">
      <alignment horizontal="left"/>
    </xf>
    <xf numFmtId="0" fontId="37" fillId="29" borderId="106" xfId="0" applyFont="1" applyFill="1" applyBorder="1" applyAlignment="1">
      <alignment horizontal="center" vertical="center"/>
    </xf>
    <xf numFmtId="0" fontId="37" fillId="29" borderId="105" xfId="0" applyFont="1" applyFill="1" applyBorder="1" applyAlignment="1">
      <alignment horizontal="center" vertical="center"/>
    </xf>
    <xf numFmtId="0" fontId="0" fillId="32" borderId="36" xfId="0" applyFill="1" applyBorder="1" applyAlignment="1">
      <alignment horizontal="center" vertical="center" wrapText="1"/>
    </xf>
    <xf numFmtId="165" fontId="74" fillId="32" borderId="37" xfId="31" applyFont="1" applyFill="1" applyBorder="1" applyAlignment="1">
      <alignment horizontal="center" vertical="center"/>
    </xf>
    <xf numFmtId="0" fontId="74" fillId="32" borderId="36" xfId="0" applyFont="1" applyFill="1" applyBorder="1" applyAlignment="1">
      <alignment horizontal="center" vertical="center" wrapText="1"/>
    </xf>
    <xf numFmtId="0" fontId="80" fillId="40" borderId="36" xfId="0" applyFont="1" applyFill="1" applyBorder="1" applyAlignment="1">
      <alignment horizontal="center" vertical="center" wrapText="1"/>
    </xf>
    <xf numFmtId="165" fontId="62" fillId="32" borderId="37" xfId="31" applyFont="1" applyFill="1" applyBorder="1" applyAlignment="1">
      <alignment horizontal="center" vertical="center"/>
    </xf>
    <xf numFmtId="0" fontId="65" fillId="33" borderId="77" xfId="0" applyFont="1" applyFill="1" applyBorder="1" applyAlignment="1">
      <alignment horizontal="center" vertical="center" wrapText="1"/>
    </xf>
    <xf numFmtId="0" fontId="65" fillId="33" borderId="0" xfId="0" applyFont="1" applyFill="1" applyBorder="1" applyAlignment="1">
      <alignment horizontal="center" vertical="center" wrapText="1"/>
    </xf>
    <xf numFmtId="0" fontId="65" fillId="33" borderId="0" xfId="0" applyFont="1" applyFill="1" applyBorder="1" applyAlignment="1">
      <alignment horizontal="center" vertical="center" wrapText="1"/>
    </xf>
    <xf numFmtId="0" fontId="65" fillId="33" borderId="42" xfId="0" applyFont="1" applyFill="1" applyBorder="1" applyAlignment="1">
      <alignment horizontal="center" vertical="center" wrapText="1"/>
    </xf>
    <xf numFmtId="0" fontId="67" fillId="33" borderId="65" xfId="0" applyFont="1" applyFill="1" applyBorder="1" applyAlignment="1">
      <alignment horizontal="center" vertical="center" wrapText="1"/>
    </xf>
    <xf numFmtId="0" fontId="67" fillId="33" borderId="0" xfId="0" applyFont="1" applyFill="1" applyBorder="1" applyAlignment="1">
      <alignment horizontal="center" vertical="center" wrapText="1"/>
    </xf>
    <xf numFmtId="10" fontId="67" fillId="33" borderId="0" xfId="0" applyNumberFormat="1" applyFont="1" applyFill="1" applyBorder="1" applyAlignment="1">
      <alignment horizontal="center" vertical="center" wrapText="1"/>
    </xf>
    <xf numFmtId="0" fontId="67" fillId="33" borderId="0" xfId="0" applyFont="1" applyFill="1" applyBorder="1" applyAlignment="1">
      <alignment horizontal="left" vertical="center" wrapText="1"/>
    </xf>
    <xf numFmtId="0" fontId="67" fillId="33" borderId="42" xfId="0" applyFont="1" applyFill="1" applyBorder="1" applyAlignment="1">
      <alignment horizontal="left" vertical="center" wrapText="1"/>
    </xf>
    <xf numFmtId="0" fontId="65" fillId="33" borderId="65" xfId="0" applyFont="1" applyFill="1" applyBorder="1" applyAlignment="1">
      <alignment horizontal="center" wrapText="1"/>
    </xf>
    <xf numFmtId="0" fontId="0" fillId="0" borderId="42" xfId="0" applyBorder="1" applyAlignment="1"/>
    <xf numFmtId="0" fontId="65" fillId="33" borderId="111" xfId="0" applyFont="1" applyFill="1" applyBorder="1" applyAlignment="1">
      <alignment horizontal="center" vertical="center" wrapText="1"/>
    </xf>
    <xf numFmtId="0" fontId="65" fillId="33" borderId="112" xfId="0" applyFont="1" applyFill="1" applyBorder="1" applyAlignment="1">
      <alignment horizontal="center" vertical="center" wrapText="1"/>
    </xf>
    <xf numFmtId="0" fontId="66" fillId="39" borderId="111" xfId="0" applyFont="1" applyFill="1" applyBorder="1" applyAlignment="1">
      <alignment horizontal="center" vertical="center" wrapText="1"/>
    </xf>
    <xf numFmtId="176" fontId="66" fillId="39" borderId="112" xfId="0" applyNumberFormat="1" applyFont="1" applyFill="1" applyBorder="1" applyAlignment="1">
      <alignment horizontal="right" vertical="center" wrapText="1"/>
    </xf>
    <xf numFmtId="0" fontId="66" fillId="39" borderId="121" xfId="0" applyFont="1" applyFill="1" applyBorder="1" applyAlignment="1">
      <alignment horizontal="center" vertical="center" wrapText="1"/>
    </xf>
    <xf numFmtId="0" fontId="66" fillId="39" borderId="117" xfId="0" applyFont="1" applyFill="1" applyBorder="1" applyAlignment="1">
      <alignment horizontal="center" vertical="center" wrapText="1"/>
    </xf>
    <xf numFmtId="0" fontId="66" fillId="39" borderId="117" xfId="0" applyFont="1" applyFill="1" applyBorder="1" applyAlignment="1">
      <alignment horizontal="left" vertical="center" wrapText="1"/>
    </xf>
    <xf numFmtId="176" fontId="66" fillId="39" borderId="118" xfId="0" applyNumberFormat="1" applyFont="1" applyFill="1" applyBorder="1" applyAlignment="1">
      <alignment horizontal="right" vertical="center" wrapText="1"/>
    </xf>
    <xf numFmtId="165" fontId="66" fillId="39" borderId="44" xfId="31" applyFont="1" applyFill="1" applyBorder="1" applyAlignment="1">
      <alignment horizontal="right" vertical="center" wrapText="1"/>
    </xf>
    <xf numFmtId="165" fontId="66" fillId="39" borderId="117" xfId="31" applyFont="1" applyFill="1" applyBorder="1" applyAlignment="1">
      <alignment horizontal="right" vertical="center" wrapText="1"/>
    </xf>
    <xf numFmtId="165" fontId="67" fillId="33" borderId="69" xfId="31" applyFont="1" applyFill="1" applyBorder="1" applyAlignment="1">
      <alignment horizontal="right" vertical="top" wrapText="1"/>
    </xf>
    <xf numFmtId="165" fontId="67" fillId="33" borderId="70" xfId="31" applyFont="1" applyFill="1" applyBorder="1" applyAlignment="1">
      <alignment horizontal="right" vertical="top" wrapText="1"/>
    </xf>
    <xf numFmtId="165" fontId="67" fillId="33" borderId="10" xfId="31" applyFont="1" applyFill="1" applyBorder="1" applyAlignment="1">
      <alignment horizontal="right" vertical="top" wrapText="1"/>
    </xf>
    <xf numFmtId="165" fontId="67" fillId="33" borderId="37" xfId="31" applyFont="1" applyFill="1" applyBorder="1" applyAlignment="1">
      <alignment horizontal="right" vertical="top" wrapText="1"/>
    </xf>
    <xf numFmtId="165" fontId="67" fillId="33" borderId="72" xfId="31" applyFont="1" applyFill="1" applyBorder="1" applyAlignment="1">
      <alignment horizontal="right" vertical="top" wrapText="1"/>
    </xf>
    <xf numFmtId="165" fontId="67" fillId="33" borderId="73" xfId="31" applyFont="1" applyFill="1" applyBorder="1" applyAlignment="1">
      <alignment horizontal="right" vertical="top" wrapText="1"/>
    </xf>
    <xf numFmtId="0" fontId="0" fillId="0" borderId="13" xfId="0" applyBorder="1" applyAlignment="1">
      <alignment horizontal="center"/>
    </xf>
    <xf numFmtId="0" fontId="0" fillId="0" borderId="14" xfId="0" applyBorder="1" applyAlignment="1">
      <alignment horizontal="center"/>
    </xf>
    <xf numFmtId="0" fontId="0" fillId="0" borderId="33"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vertical="center"/>
    </xf>
    <xf numFmtId="44" fontId="65" fillId="33" borderId="69" xfId="0" applyNumberFormat="1" applyFont="1" applyFill="1" applyBorder="1" applyAlignment="1">
      <alignment horizontal="right" vertical="center" wrapText="1"/>
    </xf>
    <xf numFmtId="44" fontId="65" fillId="33" borderId="70" xfId="0" applyNumberFormat="1" applyFont="1" applyFill="1" applyBorder="1" applyAlignment="1">
      <alignment horizontal="right" vertical="center" wrapText="1"/>
    </xf>
    <xf numFmtId="44" fontId="65" fillId="33" borderId="72" xfId="0" applyNumberFormat="1" applyFont="1" applyFill="1" applyBorder="1" applyAlignment="1">
      <alignment horizontal="right" vertical="center" wrapText="1"/>
    </xf>
    <xf numFmtId="44" fontId="65" fillId="33" borderId="73" xfId="0" applyNumberFormat="1" applyFont="1" applyFill="1" applyBorder="1" applyAlignment="1">
      <alignment horizontal="right" vertical="center" wrapText="1"/>
    </xf>
  </cellXfs>
  <cellStyles count="61">
    <cellStyle name="20% - Ênfase1 2" xfId="1"/>
    <cellStyle name="20% - Ênfase2 2" xfId="2"/>
    <cellStyle name="20% - Ênfase3 2" xfId="3"/>
    <cellStyle name="20% - Ênfase4 2" xfId="4"/>
    <cellStyle name="20% - Ênfase5 2" xfId="5"/>
    <cellStyle name="20% - Ênfase6 2" xfId="6"/>
    <cellStyle name="40% - Ênfase1 2" xfId="7"/>
    <cellStyle name="40% - Ênfase2 2" xfId="8"/>
    <cellStyle name="40% - Ênfase3 2" xfId="9"/>
    <cellStyle name="40% - Ênfase4 2" xfId="10"/>
    <cellStyle name="40% - Ênfase5 2" xfId="11"/>
    <cellStyle name="40% - Ênfase6 2" xfId="12"/>
    <cellStyle name="60% - Ênfase1 2" xfId="13"/>
    <cellStyle name="60% - Ênfase2 2" xfId="14"/>
    <cellStyle name="60% - Ênfase3 2" xfId="15"/>
    <cellStyle name="60% - Ênfase4 2" xfId="16"/>
    <cellStyle name="60% - Ênfase5 2" xfId="17"/>
    <cellStyle name="60% - Ênfase6 2" xfId="18"/>
    <cellStyle name="Bom 2" xfId="19"/>
    <cellStyle name="Cálculo 2" xfId="20"/>
    <cellStyle name="Célula de Verificação 2" xfId="21"/>
    <cellStyle name="Célula Vinculada 2" xfId="22"/>
    <cellStyle name="Ênfase1 2" xfId="23"/>
    <cellStyle name="Ênfase2 2" xfId="24"/>
    <cellStyle name="Ênfase3 2" xfId="25"/>
    <cellStyle name="Ênfase4 2" xfId="26"/>
    <cellStyle name="Ênfase5 2" xfId="27"/>
    <cellStyle name="Ênfase6 2" xfId="28"/>
    <cellStyle name="Entrada 2" xfId="29"/>
    <cellStyle name="Hiperlink" xfId="60" builtinId="8"/>
    <cellStyle name="Incorreto 2" xfId="30"/>
    <cellStyle name="Moeda" xfId="31" builtinId="4"/>
    <cellStyle name="Moeda 2" xfId="32"/>
    <cellStyle name="Moeda 3" xfId="33"/>
    <cellStyle name="Moeda 4" xfId="34"/>
    <cellStyle name="Moeda 5" xfId="58"/>
    <cellStyle name="Neutra 2" xfId="35"/>
    <cellStyle name="Normal" xfId="0" builtinId="0"/>
    <cellStyle name="Normal 2" xfId="36"/>
    <cellStyle name="Normal 2 2" xfId="37"/>
    <cellStyle name="Normal 3" xfId="38"/>
    <cellStyle name="Normal 4" xfId="39"/>
    <cellStyle name="Normal 5" xfId="40"/>
    <cellStyle name="Normal 6" xfId="56"/>
    <cellStyle name="Normal 7" xfId="57"/>
    <cellStyle name="Nota 2" xfId="41"/>
    <cellStyle name="Porcentagem" xfId="42" builtinId="5"/>
    <cellStyle name="Porcentagem 2" xfId="43"/>
    <cellStyle name="Porcentagem 3" xfId="44"/>
    <cellStyle name="Porcentagem 4" xfId="59"/>
    <cellStyle name="Saída 2" xfId="45"/>
    <cellStyle name="Separador de milhares 2" xfId="46"/>
    <cellStyle name="Texto de Aviso 2" xfId="47"/>
    <cellStyle name="Texto Explicativo 2" xfId="48"/>
    <cellStyle name="Título 1 2" xfId="49"/>
    <cellStyle name="Título 2 2" xfId="50"/>
    <cellStyle name="Título 3 2" xfId="51"/>
    <cellStyle name="Título 4 2" xfId="52"/>
    <cellStyle name="Título 5" xfId="53"/>
    <cellStyle name="Total 2" xfId="54"/>
    <cellStyle name="Vírgula 2" xfId="55"/>
  </cellStyles>
  <dxfs count="0"/>
  <tableStyles count="0" defaultTableStyle="TableStyleMedium2" defaultPivotStyle="PivotStyleLight16"/>
  <colors>
    <mruColors>
      <color rgb="FFFEF1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4675025</xdr:colOff>
      <xdr:row>0</xdr:row>
      <xdr:rowOff>97194</xdr:rowOff>
    </xdr:from>
    <xdr:ext cx="804672" cy="707135"/>
    <xdr:pic>
      <xdr:nvPicPr>
        <xdr:cNvPr id="2" name="image3.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99668" y="97194"/>
          <a:ext cx="804672" cy="707135"/>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5</xdr:col>
      <xdr:colOff>32657</xdr:colOff>
      <xdr:row>0</xdr:row>
      <xdr:rowOff>0</xdr:rowOff>
    </xdr:from>
    <xdr:ext cx="792000" cy="695999"/>
    <xdr:pic>
      <xdr:nvPicPr>
        <xdr:cNvPr id="2" name="image3.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0807" y="0"/>
          <a:ext cx="792000" cy="695999"/>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twoCellAnchor editAs="oneCell">
    <xdr:from>
      <xdr:col>8</xdr:col>
      <xdr:colOff>23813</xdr:colOff>
      <xdr:row>11</xdr:row>
      <xdr:rowOff>35719</xdr:rowOff>
    </xdr:from>
    <xdr:to>
      <xdr:col>11</xdr:col>
      <xdr:colOff>685800</xdr:colOff>
      <xdr:row>13</xdr:row>
      <xdr:rowOff>20434</xdr:rowOff>
    </xdr:to>
    <xdr:pic>
      <xdr:nvPicPr>
        <xdr:cNvPr id="2" name="image2.jpeg">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1" cstate="print"/>
        <a:stretch>
          <a:fillRect/>
        </a:stretch>
      </xdr:blipFill>
      <xdr:spPr>
        <a:xfrm>
          <a:off x="7005638" y="3378994"/>
          <a:ext cx="2490787" cy="365715"/>
        </a:xfrm>
        <a:prstGeom prst="rect">
          <a:avLst/>
        </a:prstGeom>
      </xdr:spPr>
    </xdr:pic>
    <xdr:clientData/>
  </xdr:twoCellAnchor>
  <xdr:oneCellAnchor>
    <xdr:from>
      <xdr:col>6</xdr:col>
      <xdr:colOff>213632</xdr:colOff>
      <xdr:row>0</xdr:row>
      <xdr:rowOff>0</xdr:rowOff>
    </xdr:from>
    <xdr:ext cx="792000" cy="695999"/>
    <xdr:pic>
      <xdr:nvPicPr>
        <xdr:cNvPr id="3" name="image3.pn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76057" y="0"/>
          <a:ext cx="792000" cy="695999"/>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3</xdr:col>
      <xdr:colOff>3430944</xdr:colOff>
      <xdr:row>0</xdr:row>
      <xdr:rowOff>72221</xdr:rowOff>
    </xdr:from>
    <xdr:ext cx="792000" cy="695999"/>
    <xdr:pic>
      <xdr:nvPicPr>
        <xdr:cNvPr id="3" name="image3.png">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64594" y="72221"/>
          <a:ext cx="792000" cy="695999"/>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5</xdr:col>
      <xdr:colOff>360200</xdr:colOff>
      <xdr:row>0</xdr:row>
      <xdr:rowOff>87669</xdr:rowOff>
    </xdr:from>
    <xdr:ext cx="804672" cy="707135"/>
    <xdr:pic>
      <xdr:nvPicPr>
        <xdr:cNvPr id="2" name="image3.pn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84750" y="87669"/>
          <a:ext cx="804672" cy="707135"/>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3</xdr:col>
      <xdr:colOff>1747157</xdr:colOff>
      <xdr:row>0</xdr:row>
      <xdr:rowOff>38100</xdr:rowOff>
    </xdr:from>
    <xdr:ext cx="792000" cy="695999"/>
    <xdr:pic>
      <xdr:nvPicPr>
        <xdr:cNvPr id="2" name="image3.pn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47432" y="38100"/>
          <a:ext cx="792000" cy="695999"/>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304800</xdr:colOff>
      <xdr:row>4</xdr:row>
      <xdr:rowOff>296069</xdr:rowOff>
    </xdr:to>
    <xdr:sp macro="" textlink="">
      <xdr:nvSpPr>
        <xdr:cNvPr id="13313"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000-00000134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296069</xdr:rowOff>
    </xdr:to>
    <xdr:sp macro="" textlink="">
      <xdr:nvSpPr>
        <xdr:cNvPr id="3"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000-000003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296069</xdr:rowOff>
    </xdr:to>
    <xdr:sp macro="" textlink="">
      <xdr:nvSpPr>
        <xdr:cNvPr id="4"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000-000004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296069</xdr:rowOff>
    </xdr:to>
    <xdr:sp macro="" textlink="">
      <xdr:nvSpPr>
        <xdr:cNvPr id="5"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000-000005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296069</xdr:rowOff>
    </xdr:to>
    <xdr:sp macro="" textlink="">
      <xdr:nvSpPr>
        <xdr:cNvPr id="6" name="AutoShape 1" descr="data:image/png;charset=utf-8;base64,iVBORw0KGgoAAAANSUhEUgAAA1AAAAAoCAYAAADwghsAAAAAAXNSR0IArs4c6QAAAARnQU1BAACxjwv8YQUAAAAJcEhZcwAADsMAAA7DAcdvqGQAAA/jSURBVHhe7Zo9jmVJEYV7JSAWgnBYBRIewsDDwMFlAVjYmHgsAM0MFivAw0PYY80CGp0Rn3R0iMibrxqDrj7Gp3o3IzL+M1/fqv7wzTd//edXX331sZRSSimllFLKjt6dPujDP/71XSmllFJKKaWUA3p36gtUKaWUUkoppVzQF6hSSimllFJKuaQvUKWUUkoppZRySV+gSimllPLF8Zvf/u7jhw8fPv7s57/4/vnHP/npx9//4Y//pVdKKUlfoEoppZTyxfGDH/7o45/+/JePX//t79+/SAl9nnRLKcXpC1QppZRSSimlXPLmFyj+9C30W5xJR+uS68/im4w/l+u3QNjbQHezKzm6srfJYIprwmP1vCdd5FtNnnD7wH8vcBR76jmZP0z2qeuE+5niEG4rdbKv8q/1p/i9fqxN/pGRr/8mccNtb/rITzAXG9N8KQfXyZxu48cO+7PO2dPse85H+t3mx3U28EX+vp72XJ4xT/Xd4nKyxk7WW0x6zrQHiHE6QynTT2xmHsi0hzXOCHXz/RO3ueVv2J9mzmMSWV+XCe8be3M+J7KGU1wZe5JzPrHZeKqvoG+nGct6UY/Mz8n6pO7T+RUun3x5fm+ZP2eSed83fvmrX4/rDv3BR9bTZVNsU2+meoHHPdlzsg/idD9A9jfx+E6zJbK3k45DfN7/ZKoxcUz5eR2mveLUo1LeA29+gcrLcrqgXCcPPTLWny4YMem6XdbywHOQN56+lD1W/1LPnFz3LZdG1jRx3aecRPbkZF/2XFd4rpA64qSTXzjU5Sl+xYoNX8+ccn2KOcF2xpZM/XWe+pU13b4YfV5v488vtzw/6TvrnXXMWuQZAtfZwBYxEKv3FFRj9rGWuSRbbIC/jYxj0nFO/piB012AzHPNGJD5Oj3jzPj+CY/zSReb4pUzI7K+5DfZYt9TT8XJjiMZesnTmRbb/qeaCc7NKzOmz1rz/JJPPb8Ze+5PHY/PZb6e8+dMMvI88ZYXKJExbLGhPzGd46x71sV5ym/aAzfzfztbwmdpkjvknTMy4WeDOKa6ZS1yHsVpfkp5D7zpBcq/3G4PWV5MyLgI/IJxvQ38op/PoMPLul86gvWMLclYuRgyZ6/LdKGc8Ph9r9uUX9ZPlxPxenxuf7okRdaHC1e+sgYO+8HjJ04g3lP8ie/3Grhsq/fmx+ct++gxe62SU00msEms1PfkZ4ufvhG75wOun7KsF358Hlw+kTGAYtU6vfLYMk9soCvQzXOJXXGq+RaXx+H1ZC1rcsNpBlLm/c49yDzn7P2kM7HdGYLaCPJ1/eyP1wx9tyG8zpkjsboddE/kDAnqmX11pn233NZXUIOMxfOnXsQtmes6Xh9wecqwDR4POtnL7I3HM+We8+ecZGLrwyv9wQdMMvfv+pOuyLoRj9ctdcQmP501x/ubMtaZJe9l6pKL+2L/FLcz9Riw4Xa3ODznm1i3GSnlc+dNL1B+6filnHp8cYAfpPxSOV0wG+i7H/9ScJ3tEG/7nIyV/IXrsT5dUCf8QpricDmX5OlyIo7bS1bxTn7xIRkXpdsEbE8xIaOGyE7xJ9gAj5W17ctj88P6lI/Lpy8GyLk4MfVQTGvOFn9+cWk/ttiDTWTE6zLhsemZz095ZQygWLXutcVm5sE6vtgrXA+Qn87YFpeQn7TP89aDE6cZSJn7BnSReV7Z+0lngvw3PeT0x/uvz6mfefh+/XQ/7ttlPp/onsgYxTRXyY3Oxm19BfHpZ8qyXvk84fWhrswjMuy4DFhX/9BjboD8nJR57sSRdp5kYuvDK/3BB3it0//TDGs9ayaolWTYzJ667amHLp98CHooUpY1Oc3W1Cfsbr5h2gtTDlscxKt1nynXEdmjUt4bb3qB4tLhMuEA5QFGzy9CLre0cbpgNvzwCi4gcJvTpSpOlxVkrNuFid6rF8bpEoK8jE6XE3GQE3XQeupueI76fOoP61ys9IE9iiNrc4o/kR52+Zwy74Oz+WEfPU3oyalm5LTZSNAX1OiJLf6cW+8PfWCPP6Pj9WKdmNL2xqaX9lzX16a5J9/Nd87lpLPFJab9PG8zdOI0AynzmUJGjC5jf/Z+0pnANvsSnxU9n2rqutTH64sv9rlv/STW9PkEucJtb6bZu+W2vmKbMY+bmKmJZK7reH3Igf75Mzpej4x7q4HrEdMr8+ecZGKLYVufwAc/BXmnf+K/sQtecz1PNfB19CYyniR9OazTi222hNeENfb7TExs+QEzIT09b3Gknj6L9P9Uk1I+d15+gfIvW9ZuDhqHCZ08hH7BbLhtwK44ffn7unNzoWesvkY+p3+EPCG72iebk1xkjT3vDfbe2E/Y43WZ6iDwl/WmttJnL5fpU/x+6bIm+2nHZeg7+HF74mnfzewQy0bWyW06rpNs8ec8uG0+0ztspA62kBOv66EzkTGAYtU6/gXzJDgf0/4tXwc7noOzxQW5n+eNzY/YzsQkowZa9xqrHi5jf9bCazjBvlNMIu8qf97wWnp9+Sxf2FHczAD5eL4b2Afyd05zIfC74TOZPNXXe0PeG+7nqR/C68NnbFCH1GEvsVCb7C965Kd43JZ0XIY+fqean2SCPngdfH3D9d0HOSJP/5u/E+yRbdb0LLy+U20S4nNbjtd7g15h64T3dZI75PKUR9Z0yslni7Ut97RXynvj5Reo6aLyy8F1/YvDdfTZZWljw20LP8wiD+oWlzPlk2Ssgn1cRvn8Cm+5oLmcJrION/aT6fLbaoVf1Zt93mP1ic/YO8Uv3C9rskkuwvsvGfrOlId42qd1dCa5IKcNn5enff6F6Gzx5zxkvHymRvI51cvXPAZi3HIQGQM8zQk281ls+Trs23q3xQW5n+eNzY841Sll+qlnreuZXPUzZS6nFuhssO+pd9lzf57wuRBeX2LSZ/qun3wmH5/PDfcBU85bXwV+N3Imnaf6em+owUTG99QP4fXRM5/pjWx4n3wmp7XpHJEfebw6f85JJuiD9Kb1Ddd3H567Yk3/m78TU1/oq/dwqk0y7XOe5t91sTUx2Z/0HObiKY+s6ZTTVOecXUh7pbw3Xn6B4tLZ8MsoLygOpA5WyrZDeIID6viXvdvMfwTAdEkkGavIL7PbyyJjll8uNjHtEWk/nz1XyXzvjX3Hc9vwerKmGLhgqSuXNTXc4j8hPSH7emYvPlyWbH7Y5z11qBnxT0xz8Qres23+tvjJnX1uy/e5Xs6s9OjXhuzgM8kYAJu5F32tZ7zgcfs6eA4+g84Wl5j287zN0InTDKQsZ8pjIWafN2pB729mUuA3Zway9lNNiEdkbl5f9son8co+M0CsW79fAfuCOJNt9m64ra/wGkxyh35QR55BMWd9/Bzw0/vErBLzhueS+bk9/Lh+zp9zkomtD6/0J32wVzGeZG5jw+u9ga7X2G04T/V4Zf5ztrxPU37ImImNp/nWuuTMacbhOhvsFU81KeVz56UXqJtLxy/GPJB+EQCyVy4YwWUgtBdf7l+gMx1ij8cPfpJ55DoXjZBN10m4VEB7n+Lw2nBJTpcTXyK57vbZ78jWZmfD9VmTbY9VcPlSK/ZN8W9gi9jTh8uSzQ/r+unr4L2d5GKbiwlqmv62ddjiZ+aIz2uiZ+yCYpzmgBxObDOdMcCWk2LA5tNe4evAPsU9ycVmW3gMrPG8zdCJrT8i7eLbYydWcFnanvZPPNUIu/TH58J7rf3TetbX9YTW6CMx5Hw+gW72ZFuHbfZuuK2vyBqcoD6y78+gmLM+5AHaO51fenkC3Vfn75Rj5pRsfXilP+SmPazp2UHm9ZvuK8XrsWbeE+h73ad83Te1PulMcmeqO73LdcH65huw4T2GabYyDs9hw/s69a+U98RLL1BcftMB9APO2nTJYgOQvXLBCHSnw735y4PM+pSPM+UhMpebL4UNLqv04xfbzeXEuvAvEre/reMXG9TWQd9jYT8XL88Cm9SQeLf4J7CFfeFxp8zZ/Pi8eC6CPcJrlWxzMbHNJzamWostfvJnn9vPZ6E8fJYkz2e3L5Bt+WUMoFi1nnUV2ISTX+Hr2BWnmm9xeb5eT9amWJ7Al/BZ8VhZV8x6zvsGvZRl77f9ieeZuh4v+bq+5+Dr3susr9tEj/zxL1/oYOcEuXv85C88Tge/0+w9cVtfkTU4IXvSPc1s1sefhfL1ftA7nifb+H2aH2ykzGcYf8L74OvO1odX+sMMEL9w3ylDX7CW68SbtZn0vbc+417r7Ywk3s9J7myz5TF43ae1ia3/gnp4DhkHvZv2e19Yo45TjUt5D7z0AnW6dAQHiAsGfb9wfN1lfsFscJD9InG727pfoBPblzFsefjlKT71ovC6TLjudjmdLvSTfXSnL2nH+0TdUt/rjQ6+ifepJ2KzD647xSq2OgmtuY0k+5089Uu4/ilnck22+PPLzfuCDs+KU8/ZW/JHnuBDMZzkxADYnfaxB1IuPJeJ9JekjyTznXScrT4w7QGPVfOktbTHesqy99v+Cbc54fPkc5FzSC8F54H6kpv7wi77iPWpp8JrddJ3vcTj3SCP5KlmgvyyBidUA+lufsVbzq/Hyx4ne4B+zo/bSRmxT2z3gsB36rzSn5x/YH2SsT5Br7zW07271fVUC+G6ydTfjdNsYcP7xNoGup7Xhtcj4yD/rDlgI/u3MeVXyufE9QuUXwD6POlwYLg0OXAcKPCDjMztb+jAuV7aFa7r65N94nxiy8NlYrqMX8VrA9NFQ62ny2yqL0xfYK7jct/nIMc3z8wFNri4RV6+T5eroJ4859x5rCmDU50AG86kl3jvN3KPepk6p7nZ4scOs+HzjQ570ZEfdKRP/NN8CZ+jKcaMAeiL/Pu6cJubX5hmZOuzQ1wTk89Jz/E53phmIc8euU/22O+y7P1p/8YUV/bS52Lqs/dBz9n3nCutMQPE6vO5kb1xu5tOgt8T2Rfw2dygF1mDE/Rg8yvecn6R6yd7HLepz6/OH3j/gTps0IeM7ZX+4Dd9eV5THPTG0Z6UT7kKr3P2bJqRmxnwmCe5Q3yT3Sl3njfIc4odplp4HO7Xa+nkPE5z49zUrZT/Z176C1R5H/jFNv2DqZRSSvlc4YVQTPJSSvlU+gL1hcJv2abf4JVSSimfM/zVJP+KVEop/wv6AvWFwZ/l+9u5Ukop7w3/Hxbbf9MrpZRPpS9QpZRSSimllHJJX6BKKaWUUkop5ZK+QJVSSimllFLKJX2BKqWUUkoppZRL+gJVSimllFJKKZf0BaqUUkoppZRSLukLVCmllFJKKaVc0heoUkoppZRSSrmkL1CllFJKKaWUcklfoEoppZRSSinlkr5AlVJKKaWUUsolfYEqpZRSSimllEv6AlVKKaWUUkopl/QFqpRSSimllFIu6QtUKaWUUkoppVzSF6hSSimllFJKueQ/L1Bff6sPpZRSSimllFJOfP3tvwGdbDMZj+U/FwAAAABJRU5ErkJggg==">
          <a:extLst>
            <a:ext uri="{FF2B5EF4-FFF2-40B4-BE49-F238E27FC236}">
              <a16:creationId xmlns:a16="http://schemas.microsoft.com/office/drawing/2014/main" id="{00000000-0008-0000-1000-000006000000}"/>
            </a:ext>
          </a:extLst>
        </xdr:cNvPr>
        <xdr:cNvSpPr>
          <a:spLocks noChangeAspect="1" noChangeArrowheads="1"/>
        </xdr:cNvSpPr>
      </xdr:nvSpPr>
      <xdr:spPr bwMode="auto">
        <a:xfrm>
          <a:off x="0" y="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518432</xdr:colOff>
      <xdr:row>0</xdr:row>
      <xdr:rowOff>33343</xdr:rowOff>
    </xdr:from>
    <xdr:ext cx="792000" cy="695999"/>
    <xdr:pic>
      <xdr:nvPicPr>
        <xdr:cNvPr id="7" name="image3.png">
          <a:extLst>
            <a:ext uri="{FF2B5EF4-FFF2-40B4-BE49-F238E27FC236}">
              <a16:creationId xmlns:a16="http://schemas.microsoft.com/office/drawing/2014/main" id="{00000000-0008-0000-1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90407" y="33343"/>
          <a:ext cx="792000" cy="69599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2436650</xdr:colOff>
      <xdr:row>0</xdr:row>
      <xdr:rowOff>68619</xdr:rowOff>
    </xdr:from>
    <xdr:ext cx="804672" cy="707135"/>
    <xdr:pic>
      <xdr:nvPicPr>
        <xdr:cNvPr id="2" name="image3.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93950" y="68619"/>
          <a:ext cx="804672" cy="707135"/>
        </a:xfrm>
        <a:prstGeom prst="rect">
          <a:avLst/>
        </a:prstGeom>
      </xdr:spPr>
    </xdr:pic>
    <xdr:clientData/>
  </xdr:oneCellAnchor>
  <xdr:oneCellAnchor>
    <xdr:from>
      <xdr:col>1</xdr:col>
      <xdr:colOff>2436650</xdr:colOff>
      <xdr:row>0</xdr:row>
      <xdr:rowOff>68619</xdr:rowOff>
    </xdr:from>
    <xdr:ext cx="804672" cy="707135"/>
    <xdr:pic>
      <xdr:nvPicPr>
        <xdr:cNvPr id="3" name="image3.png">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93950" y="68619"/>
          <a:ext cx="804672" cy="70713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2436650</xdr:colOff>
      <xdr:row>0</xdr:row>
      <xdr:rowOff>68619</xdr:rowOff>
    </xdr:from>
    <xdr:ext cx="804672" cy="707135"/>
    <xdr:pic>
      <xdr:nvPicPr>
        <xdr:cNvPr id="2" name="image3.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93950" y="68619"/>
          <a:ext cx="804672" cy="70713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2570000</xdr:colOff>
      <xdr:row>0</xdr:row>
      <xdr:rowOff>68619</xdr:rowOff>
    </xdr:from>
    <xdr:ext cx="804672" cy="707135"/>
    <xdr:pic>
      <xdr:nvPicPr>
        <xdr:cNvPr id="2" name="image3.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03450" y="68619"/>
          <a:ext cx="804672" cy="70713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2620800</xdr:colOff>
      <xdr:row>0</xdr:row>
      <xdr:rowOff>135294</xdr:rowOff>
    </xdr:from>
    <xdr:ext cx="804672" cy="707135"/>
    <xdr:pic>
      <xdr:nvPicPr>
        <xdr:cNvPr id="2" name="image3.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36800" y="135294"/>
          <a:ext cx="804672" cy="70713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2698337</xdr:colOff>
      <xdr:row>0</xdr:row>
      <xdr:rowOff>47564</xdr:rowOff>
    </xdr:from>
    <xdr:ext cx="804672" cy="707135"/>
    <xdr:pic>
      <xdr:nvPicPr>
        <xdr:cNvPr id="2" name="image3.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75640" y="47564"/>
          <a:ext cx="804672" cy="70713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2941475</xdr:colOff>
      <xdr:row>0</xdr:row>
      <xdr:rowOff>40044</xdr:rowOff>
    </xdr:from>
    <xdr:ext cx="804672" cy="707135"/>
    <xdr:pic>
      <xdr:nvPicPr>
        <xdr:cNvPr id="2" name="image3.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7775" y="40044"/>
          <a:ext cx="804672" cy="707135"/>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8</xdr:col>
      <xdr:colOff>9525</xdr:colOff>
      <xdr:row>11</xdr:row>
      <xdr:rowOff>9525</xdr:rowOff>
    </xdr:from>
    <xdr:to>
      <xdr:col>11</xdr:col>
      <xdr:colOff>670638</xdr:colOff>
      <xdr:row>12</xdr:row>
      <xdr:rowOff>169545</xdr:rowOff>
    </xdr:to>
    <xdr:pic>
      <xdr:nvPicPr>
        <xdr:cNvPr id="2" name="image2.jpeg">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stretch>
          <a:fillRect/>
        </a:stretch>
      </xdr:blipFill>
      <xdr:spPr>
        <a:xfrm>
          <a:off x="6453479" y="3401591"/>
          <a:ext cx="2498077" cy="354408"/>
        </a:xfrm>
        <a:prstGeom prst="rect">
          <a:avLst/>
        </a:prstGeom>
      </xdr:spPr>
    </xdr:pic>
    <xdr:clientData/>
  </xdr:twoCellAnchor>
  <xdr:oneCellAnchor>
    <xdr:from>
      <xdr:col>5</xdr:col>
      <xdr:colOff>408214</xdr:colOff>
      <xdr:row>0</xdr:row>
      <xdr:rowOff>62113</xdr:rowOff>
    </xdr:from>
    <xdr:ext cx="792000" cy="695999"/>
    <xdr:pic>
      <xdr:nvPicPr>
        <xdr:cNvPr id="3" name="image3.pn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21020" y="62113"/>
          <a:ext cx="792000" cy="695999"/>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3</xdr:col>
      <xdr:colOff>3537857</xdr:colOff>
      <xdr:row>0</xdr:row>
      <xdr:rowOff>33343</xdr:rowOff>
    </xdr:from>
    <xdr:ext cx="792000" cy="695999"/>
    <xdr:pic>
      <xdr:nvPicPr>
        <xdr:cNvPr id="3" name="image3.pn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71507" y="33343"/>
          <a:ext cx="792000" cy="695999"/>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8"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3"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7"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2"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1"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6"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11" Type="http://schemas.openxmlformats.org/officeDocument/2006/relationships/drawing" Target="../drawings/drawing13.xml"/><Relationship Id="rId5"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10" Type="http://schemas.openxmlformats.org/officeDocument/2006/relationships/printerSettings" Target="../printerSettings/printerSettings14.bin"/><Relationship Id="rId4" Type="http://schemas.openxmlformats.org/officeDocument/2006/relationships/hyperlink" Target="https://www.google.com/search?q=EXTINTORES+ALIAN%C3%87A&amp;rlz=1C1GCEU_pt-BRBR821BR823&amp;oq=EXTINTORES+ALIAN%C3%87A&amp;aqs=chrome..69i57j0l3j0i22i30l3j69i60.4389j0j7&amp;sourceid=chrome&amp;ie=UTF-8" TargetMode="External"/><Relationship Id="rId9" Type="http://schemas.openxmlformats.org/officeDocument/2006/relationships/hyperlink" Target="https://www.google.com/search?q=EXTINTORES+ALIAN%C3%87A&amp;rlz=1C1GCEU_pt-BRBR821BR823&amp;oq=EXTINTORES+ALIAN%C3%87A&amp;aqs=chrome..69i57j0l3j0i22i30l3j69i60.4389j0j7&amp;sourceid=chrome&amp;ie=UTF-8" TargetMode="Externa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52"/>
  <sheetViews>
    <sheetView showGridLines="0" tabSelected="1" view="pageBreakPreview" zoomScale="81" zoomScaleNormal="98" zoomScaleSheetLayoutView="81" workbookViewId="0">
      <selection activeCell="M27" sqref="M27"/>
    </sheetView>
  </sheetViews>
  <sheetFormatPr defaultColWidth="9.140625" defaultRowHeight="12.75"/>
  <cols>
    <col min="1" max="1" width="9.140625" style="97"/>
    <col min="2" max="2" width="9.140625" style="97" customWidth="1"/>
    <col min="3" max="3" width="84.28515625" style="97" customWidth="1"/>
    <col min="4" max="4" width="9.28515625" style="97" customWidth="1"/>
    <col min="5" max="5" width="16.28515625" style="97" customWidth="1"/>
    <col min="6" max="6" width="21" style="97" customWidth="1"/>
    <col min="7" max="7" width="14.42578125" style="97" bestFit="1" customWidth="1"/>
    <col min="8" max="8" width="25.140625" style="97" customWidth="1"/>
    <col min="9" max="9" width="18.5703125" style="97" customWidth="1"/>
    <col min="10" max="11" width="9.140625" style="97"/>
    <col min="12" max="12" width="16.7109375" style="97" bestFit="1" customWidth="1"/>
    <col min="13" max="16384" width="9.140625" style="97"/>
  </cols>
  <sheetData>
    <row r="1" spans="1:14" ht="69" customHeight="1">
      <c r="A1" s="458"/>
      <c r="B1" s="459"/>
      <c r="C1" s="459"/>
      <c r="D1" s="459"/>
      <c r="E1" s="459"/>
      <c r="F1" s="459"/>
      <c r="G1" s="459"/>
      <c r="H1" s="459"/>
    </row>
    <row r="2" spans="1:14" ht="15" customHeight="1">
      <c r="A2" s="458" t="s">
        <v>0</v>
      </c>
      <c r="B2" s="459"/>
      <c r="C2" s="459"/>
      <c r="D2" s="459"/>
      <c r="E2" s="459"/>
      <c r="F2" s="459"/>
      <c r="G2" s="459"/>
      <c r="H2" s="459"/>
    </row>
    <row r="3" spans="1:14" ht="15" customHeight="1">
      <c r="A3" s="458" t="s">
        <v>1</v>
      </c>
      <c r="B3" s="459"/>
      <c r="C3" s="459"/>
      <c r="D3" s="459"/>
      <c r="E3" s="459"/>
      <c r="F3" s="459"/>
      <c r="G3" s="459"/>
      <c r="H3" s="459"/>
    </row>
    <row r="4" spans="1:14" ht="15" customHeight="1">
      <c r="A4" s="460" t="s">
        <v>2</v>
      </c>
      <c r="B4" s="461"/>
      <c r="C4" s="461"/>
      <c r="D4" s="461"/>
      <c r="E4" s="461"/>
      <c r="F4" s="461"/>
      <c r="G4" s="461"/>
      <c r="H4" s="461"/>
    </row>
    <row r="5" spans="1:14" s="91" customFormat="1" ht="24.75" customHeight="1">
      <c r="A5" s="464" t="s">
        <v>3</v>
      </c>
      <c r="B5" s="464"/>
      <c r="C5" s="464"/>
      <c r="D5" s="464"/>
      <c r="E5" s="464"/>
      <c r="F5" s="464"/>
      <c r="G5" s="464"/>
      <c r="H5" s="464"/>
      <c r="I5" s="90"/>
      <c r="J5" s="90"/>
      <c r="K5" s="90"/>
      <c r="L5" s="90"/>
      <c r="M5" s="90"/>
      <c r="N5" s="90"/>
    </row>
    <row r="6" spans="1:14" s="91" customFormat="1" ht="6.75" customHeight="1">
      <c r="A6" s="167"/>
      <c r="B6" s="168"/>
      <c r="C6" s="168"/>
      <c r="D6" s="168"/>
      <c r="E6" s="168"/>
      <c r="F6" s="168"/>
      <c r="G6" s="168"/>
      <c r="H6" s="169"/>
      <c r="I6" s="90"/>
      <c r="J6" s="90"/>
      <c r="K6" s="90"/>
      <c r="L6" s="90"/>
      <c r="M6" s="90"/>
      <c r="N6" s="90"/>
    </row>
    <row r="7" spans="1:14">
      <c r="A7" s="125"/>
      <c r="B7" s="463" t="s">
        <v>4</v>
      </c>
      <c r="C7" s="463"/>
      <c r="D7" s="463"/>
      <c r="E7" s="433"/>
      <c r="F7" s="98"/>
      <c r="G7" s="98"/>
      <c r="H7" s="126"/>
    </row>
    <row r="8" spans="1:14">
      <c r="A8" s="125"/>
      <c r="B8" s="462" t="s">
        <v>5</v>
      </c>
      <c r="C8" s="463"/>
      <c r="D8" s="433"/>
      <c r="E8" s="433"/>
      <c r="F8" s="98"/>
      <c r="G8" s="98"/>
      <c r="H8" s="126"/>
    </row>
    <row r="9" spans="1:14">
      <c r="A9" s="125"/>
      <c r="B9" s="462" t="s">
        <v>6</v>
      </c>
      <c r="C9" s="463"/>
      <c r="D9" s="463"/>
      <c r="E9" s="463"/>
      <c r="F9" s="98"/>
      <c r="G9" s="98"/>
      <c r="H9" s="126"/>
    </row>
    <row r="10" spans="1:14">
      <c r="A10" s="125"/>
      <c r="B10" s="465" t="s">
        <v>7</v>
      </c>
      <c r="C10" s="466"/>
      <c r="D10" s="433"/>
      <c r="E10" s="433"/>
      <c r="F10" s="98"/>
      <c r="G10" s="98"/>
      <c r="H10" s="126"/>
    </row>
    <row r="11" spans="1:14">
      <c r="A11" s="125"/>
      <c r="B11" s="466" t="s">
        <v>8</v>
      </c>
      <c r="C11" s="466"/>
      <c r="D11" s="433"/>
      <c r="E11" s="433"/>
      <c r="F11" s="98"/>
      <c r="G11" s="98"/>
      <c r="H11" s="126"/>
    </row>
    <row r="12" spans="1:14">
      <c r="A12" s="125"/>
      <c r="B12" s="465" t="s">
        <v>9</v>
      </c>
      <c r="C12" s="466"/>
      <c r="D12" s="433"/>
      <c r="E12" s="433"/>
      <c r="F12" s="98"/>
      <c r="G12" s="98"/>
      <c r="H12" s="126"/>
    </row>
    <row r="13" spans="1:14">
      <c r="A13" s="125"/>
      <c r="B13" s="462" t="s">
        <v>10</v>
      </c>
      <c r="C13" s="463"/>
      <c r="D13" s="433"/>
      <c r="E13" s="433"/>
      <c r="F13" s="98"/>
      <c r="G13" s="98"/>
      <c r="H13" s="126"/>
    </row>
    <row r="14" spans="1:14">
      <c r="A14" s="125"/>
      <c r="B14" s="465" t="s">
        <v>11</v>
      </c>
      <c r="C14" s="466"/>
      <c r="D14" s="466"/>
      <c r="E14" s="433"/>
      <c r="F14" s="98"/>
      <c r="G14" s="98"/>
      <c r="H14" s="126"/>
    </row>
    <row r="15" spans="1:14" ht="9" customHeight="1">
      <c r="A15" s="125"/>
      <c r="B15" s="98"/>
      <c r="C15" s="98"/>
      <c r="D15" s="98"/>
      <c r="E15" s="98"/>
      <c r="F15" s="98"/>
      <c r="G15" s="98"/>
      <c r="H15" s="126"/>
    </row>
    <row r="16" spans="1:14" ht="27.75" customHeight="1">
      <c r="A16" s="436" t="s">
        <v>12</v>
      </c>
      <c r="B16" s="436" t="s">
        <v>13</v>
      </c>
      <c r="C16" s="436" t="s">
        <v>14</v>
      </c>
      <c r="D16" s="436" t="s">
        <v>15</v>
      </c>
      <c r="E16" s="436" t="s">
        <v>16</v>
      </c>
      <c r="F16" s="436" t="s">
        <v>17</v>
      </c>
      <c r="G16" s="483" t="s">
        <v>18</v>
      </c>
      <c r="H16" s="483"/>
    </row>
    <row r="17" spans="1:8" ht="45">
      <c r="A17" s="479">
        <v>1</v>
      </c>
      <c r="B17" s="124">
        <v>1</v>
      </c>
      <c r="C17" s="437" t="s">
        <v>19</v>
      </c>
      <c r="D17" s="436" t="s">
        <v>20</v>
      </c>
      <c r="E17" s="436">
        <v>12</v>
      </c>
      <c r="F17" s="153">
        <f>G17/E17</f>
        <v>0</v>
      </c>
      <c r="G17" s="484">
        <f>'RESP TÉCNICO - ENG. ELETRICISTA'!D136+'CORRESPONS TÉCNICO - ENG. CIVIL'!D136+'ENCARREGADO - ELETROTÉCNICO'!D139+'OFICIAL - ELETRICISTA'!D138+'OFICIAL - PEDREIRO'!D138+'ESTAGIÁRIO DE ENGENHARIA'!D59</f>
        <v>0</v>
      </c>
      <c r="H17" s="485"/>
    </row>
    <row r="18" spans="1:8" ht="18.75">
      <c r="A18" s="479"/>
      <c r="B18" s="124">
        <v>2</v>
      </c>
      <c r="C18" s="437" t="s">
        <v>21</v>
      </c>
      <c r="D18" s="436" t="s">
        <v>20</v>
      </c>
      <c r="E18" s="436">
        <v>12</v>
      </c>
      <c r="F18" s="153">
        <f>G18/E18</f>
        <v>0</v>
      </c>
      <c r="G18" s="484">
        <f>'M.O. Eventual'!H25</f>
        <v>0</v>
      </c>
      <c r="H18" s="485"/>
    </row>
    <row r="19" spans="1:8" ht="18.75">
      <c r="A19" s="435"/>
      <c r="B19" s="124">
        <v>3</v>
      </c>
      <c r="C19" s="318" t="s">
        <v>22</v>
      </c>
      <c r="D19" s="319" t="s">
        <v>20</v>
      </c>
      <c r="E19" s="319">
        <v>12</v>
      </c>
      <c r="F19" s="320">
        <f>G19/E19</f>
        <v>0</v>
      </c>
      <c r="G19" s="486">
        <f>'Serviço Especializado'!K17</f>
        <v>0</v>
      </c>
      <c r="H19" s="487"/>
    </row>
    <row r="20" spans="1:8" ht="18.75">
      <c r="A20" s="435"/>
      <c r="B20" s="124">
        <v>4</v>
      </c>
      <c r="C20" s="437" t="s">
        <v>23</v>
      </c>
      <c r="D20" s="436" t="s">
        <v>20</v>
      </c>
      <c r="E20" s="436">
        <v>12</v>
      </c>
      <c r="F20" s="153">
        <f>G20/E20</f>
        <v>0</v>
      </c>
      <c r="G20" s="484">
        <f>'Peças e Materiais'!H719</f>
        <v>0</v>
      </c>
      <c r="H20" s="485"/>
    </row>
    <row r="21" spans="1:8" ht="18.75">
      <c r="A21" s="301"/>
      <c r="B21" s="124">
        <v>5</v>
      </c>
      <c r="C21" s="437" t="s">
        <v>24</v>
      </c>
      <c r="D21" s="436" t="s">
        <v>20</v>
      </c>
      <c r="E21" s="436">
        <v>12</v>
      </c>
      <c r="F21" s="153">
        <f>G21/E21</f>
        <v>0</v>
      </c>
      <c r="G21" s="484">
        <f>'Recarga de Extintores'!K76</f>
        <v>0</v>
      </c>
      <c r="H21" s="485"/>
    </row>
    <row r="22" spans="1:8" ht="18.75">
      <c r="A22" s="163"/>
      <c r="B22" s="164"/>
      <c r="C22" s="490" t="s">
        <v>25</v>
      </c>
      <c r="D22" s="490"/>
      <c r="E22" s="490"/>
      <c r="F22" s="153">
        <f>SUM(F17:F21)</f>
        <v>0</v>
      </c>
      <c r="G22" s="484">
        <f>SUM(G17:H21)</f>
        <v>0</v>
      </c>
      <c r="H22" s="485"/>
    </row>
    <row r="23" spans="1:8" ht="18.75">
      <c r="A23" s="161"/>
      <c r="B23" s="162"/>
      <c r="C23" s="488" t="s">
        <v>26</v>
      </c>
      <c r="D23" s="488"/>
      <c r="E23" s="488"/>
      <c r="F23" s="488"/>
      <c r="G23" s="489">
        <f>F22</f>
        <v>0</v>
      </c>
      <c r="H23" s="489"/>
    </row>
    <row r="24" spans="1:8" ht="15.75" customHeight="1">
      <c r="A24" s="160"/>
      <c r="B24" s="160"/>
      <c r="C24" s="473" t="s">
        <v>27</v>
      </c>
      <c r="D24" s="474"/>
      <c r="E24" s="474"/>
      <c r="F24" s="474"/>
      <c r="G24" s="475">
        <f>G22</f>
        <v>0</v>
      </c>
      <c r="H24" s="475"/>
    </row>
    <row r="25" spans="1:8" ht="15.75" customHeight="1">
      <c r="A25" s="171"/>
      <c r="B25" s="158"/>
      <c r="C25" s="157"/>
      <c r="D25" s="157"/>
      <c r="E25" s="157"/>
      <c r="F25" s="157"/>
      <c r="G25" s="172"/>
      <c r="H25" s="238"/>
    </row>
    <row r="26" spans="1:8" ht="45" customHeight="1">
      <c r="A26" s="170"/>
      <c r="B26" s="477" t="s">
        <v>28</v>
      </c>
      <c r="C26" s="477"/>
      <c r="D26" s="477"/>
      <c r="E26" s="477"/>
      <c r="F26" s="477"/>
      <c r="G26" s="365"/>
      <c r="H26" s="366"/>
    </row>
    <row r="27" spans="1:8" ht="24.75" customHeight="1">
      <c r="A27" s="170"/>
      <c r="B27" s="478" t="s">
        <v>29</v>
      </c>
      <c r="C27" s="478"/>
      <c r="D27" s="478"/>
      <c r="E27" s="478"/>
      <c r="F27" s="478"/>
      <c r="G27" s="98"/>
      <c r="H27" s="126"/>
    </row>
    <row r="28" spans="1:8" ht="40.5" customHeight="1">
      <c r="A28" s="170"/>
      <c r="B28" s="476" t="s">
        <v>30</v>
      </c>
      <c r="C28" s="476"/>
      <c r="D28" s="476"/>
      <c r="E28" s="476"/>
      <c r="F28" s="476"/>
      <c r="G28" s="98"/>
      <c r="H28" s="126"/>
    </row>
    <row r="29" spans="1:8" ht="50.25" customHeight="1">
      <c r="A29" s="170"/>
      <c r="B29" s="477" t="s">
        <v>31</v>
      </c>
      <c r="C29" s="477"/>
      <c r="D29" s="477"/>
      <c r="E29" s="477"/>
      <c r="F29" s="477"/>
      <c r="G29" s="98"/>
      <c r="H29" s="126"/>
    </row>
    <row r="30" spans="1:8">
      <c r="A30" s="170"/>
      <c r="B30" s="477" t="s">
        <v>32</v>
      </c>
      <c r="C30" s="477"/>
      <c r="D30" s="477"/>
      <c r="E30" s="477"/>
      <c r="F30" s="477"/>
      <c r="G30" s="98"/>
      <c r="H30" s="126"/>
    </row>
    <row r="31" spans="1:8" ht="8.25" customHeight="1">
      <c r="A31" s="170"/>
      <c r="B31" s="98"/>
      <c r="F31" s="98"/>
      <c r="G31" s="98"/>
      <c r="H31" s="165"/>
    </row>
    <row r="32" spans="1:8" ht="21" hidden="1" customHeight="1">
      <c r="A32" s="170"/>
      <c r="B32" s="98"/>
      <c r="F32" s="98"/>
      <c r="G32" s="98"/>
      <c r="H32" s="165"/>
    </row>
    <row r="33" spans="1:8" ht="16.5" hidden="1" customHeight="1">
      <c r="A33" s="170"/>
      <c r="B33" s="98"/>
      <c r="F33" s="98"/>
      <c r="G33" s="98"/>
      <c r="H33" s="165"/>
    </row>
    <row r="34" spans="1:8" ht="15" customHeight="1">
      <c r="A34" s="470" t="s">
        <v>33</v>
      </c>
      <c r="B34" s="471"/>
      <c r="C34" s="471"/>
      <c r="D34" s="471"/>
      <c r="E34" s="471"/>
      <c r="F34" s="471"/>
      <c r="G34" s="471"/>
      <c r="H34" s="472"/>
    </row>
    <row r="35" spans="1:8" ht="12" customHeight="1">
      <c r="A35" s="170"/>
      <c r="C35" s="100"/>
      <c r="D35" s="100"/>
      <c r="E35" s="100"/>
      <c r="H35" s="166"/>
    </row>
    <row r="36" spans="1:8" ht="15" customHeight="1">
      <c r="A36" s="480" t="s">
        <v>34</v>
      </c>
      <c r="B36" s="481"/>
      <c r="C36" s="481"/>
      <c r="D36" s="481"/>
      <c r="E36" s="481"/>
      <c r="F36" s="481"/>
      <c r="G36" s="481"/>
      <c r="H36" s="482"/>
    </row>
    <row r="37" spans="1:8" ht="15" customHeight="1">
      <c r="A37" s="467" t="s">
        <v>35</v>
      </c>
      <c r="B37" s="468"/>
      <c r="C37" s="468"/>
      <c r="D37" s="468"/>
      <c r="E37" s="468"/>
      <c r="F37" s="468"/>
      <c r="G37" s="468"/>
      <c r="H37" s="469"/>
    </row>
    <row r="38" spans="1:8">
      <c r="C38" s="101"/>
      <c r="D38" s="101"/>
      <c r="E38" s="100"/>
    </row>
    <row r="39" spans="1:8">
      <c r="C39" s="101"/>
      <c r="D39" s="101"/>
      <c r="E39" s="100"/>
    </row>
    <row r="40" spans="1:8">
      <c r="C40" s="101"/>
      <c r="D40" s="101"/>
      <c r="E40" s="101"/>
    </row>
    <row r="48" spans="1:8">
      <c r="C48" s="99"/>
      <c r="D48" s="99"/>
      <c r="E48" s="99"/>
    </row>
    <row r="50" spans="3:5">
      <c r="C50" s="434"/>
      <c r="D50" s="434"/>
      <c r="E50" s="434"/>
    </row>
    <row r="51" spans="3:5">
      <c r="C51" s="434"/>
      <c r="D51" s="434"/>
      <c r="E51" s="434"/>
    </row>
    <row r="52" spans="3:5">
      <c r="C52" s="98"/>
      <c r="D52" s="98"/>
      <c r="E52" s="98"/>
    </row>
  </sheetData>
  <sheetProtection selectLockedCells="1" selectUnlockedCells="1"/>
  <mergeCells count="34">
    <mergeCell ref="A17:A18"/>
    <mergeCell ref="B12:C12"/>
    <mergeCell ref="A36:H36"/>
    <mergeCell ref="G16:H16"/>
    <mergeCell ref="G17:H17"/>
    <mergeCell ref="G19:H19"/>
    <mergeCell ref="G22:H22"/>
    <mergeCell ref="C23:F23"/>
    <mergeCell ref="G20:H20"/>
    <mergeCell ref="G18:H18"/>
    <mergeCell ref="G23:H23"/>
    <mergeCell ref="B14:D14"/>
    <mergeCell ref="C22:E22"/>
    <mergeCell ref="G21:H21"/>
    <mergeCell ref="A37:H37"/>
    <mergeCell ref="A34:H34"/>
    <mergeCell ref="C24:F24"/>
    <mergeCell ref="G24:H24"/>
    <mergeCell ref="B28:F28"/>
    <mergeCell ref="B29:F29"/>
    <mergeCell ref="B30:F30"/>
    <mergeCell ref="B27:F27"/>
    <mergeCell ref="B26:F26"/>
    <mergeCell ref="A1:H1"/>
    <mergeCell ref="A2:H2"/>
    <mergeCell ref="A3:H3"/>
    <mergeCell ref="A4:H4"/>
    <mergeCell ref="B13:C13"/>
    <mergeCell ref="B7:D7"/>
    <mergeCell ref="A5:H5"/>
    <mergeCell ref="B8:C8"/>
    <mergeCell ref="B9:E9"/>
    <mergeCell ref="B10:C10"/>
    <mergeCell ref="B11:C11"/>
  </mergeCells>
  <pageMargins left="0.7" right="0.7" top="0.75" bottom="0.75" header="0.3" footer="0.3"/>
  <pageSetup paperSize="9" scale="69" orientation="landscape" r:id="rId1"/>
  <rowBreaks count="1" manualBreakCount="1">
    <brk id="39" min="1" max="9"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24"/>
  <sheetViews>
    <sheetView showGridLines="0" view="pageLayout" zoomScaleNormal="100" zoomScaleSheetLayoutView="98" workbookViewId="0">
      <selection activeCell="I20" sqref="I20:L21"/>
    </sheetView>
  </sheetViews>
  <sheetFormatPr defaultRowHeight="15"/>
  <cols>
    <col min="1" max="1" width="9.5703125" customWidth="1"/>
    <col min="3" max="3" width="13.7109375" customWidth="1"/>
    <col min="4" max="4" width="14" customWidth="1"/>
    <col min="6" max="6" width="9.42578125" bestFit="1" customWidth="1"/>
    <col min="7" max="7" width="22.28515625" customWidth="1"/>
    <col min="12" max="12" width="10.5703125" customWidth="1"/>
  </cols>
  <sheetData>
    <row r="1" spans="1:13" s="97" customFormat="1" ht="61.5" customHeight="1">
      <c r="A1" s="458"/>
      <c r="B1" s="458"/>
      <c r="C1" s="458"/>
      <c r="D1" s="458"/>
      <c r="E1" s="458"/>
      <c r="F1" s="458"/>
      <c r="G1" s="458"/>
      <c r="H1" s="458"/>
      <c r="I1" s="458"/>
      <c r="J1" s="458"/>
      <c r="K1" s="458"/>
      <c r="L1" s="458"/>
    </row>
    <row r="2" spans="1:13" s="97" customFormat="1" ht="15" customHeight="1">
      <c r="A2" s="458" t="s">
        <v>0</v>
      </c>
      <c r="B2" s="458"/>
      <c r="C2" s="458"/>
      <c r="D2" s="458"/>
      <c r="E2" s="458"/>
      <c r="F2" s="458"/>
      <c r="G2" s="458"/>
      <c r="H2" s="458"/>
      <c r="I2" s="458"/>
      <c r="J2" s="458"/>
      <c r="K2" s="458"/>
      <c r="L2" s="458"/>
    </row>
    <row r="3" spans="1:13" s="97" customFormat="1" ht="15" customHeight="1">
      <c r="A3" s="458" t="s">
        <v>1</v>
      </c>
      <c r="B3" s="458"/>
      <c r="C3" s="458"/>
      <c r="D3" s="458"/>
      <c r="E3" s="458"/>
      <c r="F3" s="458"/>
      <c r="G3" s="458"/>
      <c r="H3" s="458"/>
      <c r="I3" s="458"/>
      <c r="J3" s="458"/>
      <c r="K3" s="458"/>
      <c r="L3" s="458"/>
    </row>
    <row r="4" spans="1:13" s="97" customFormat="1" ht="15" customHeight="1" thickBot="1">
      <c r="A4" s="570" t="s">
        <v>2</v>
      </c>
      <c r="B4" s="570"/>
      <c r="C4" s="570"/>
      <c r="D4" s="570"/>
      <c r="E4" s="570"/>
      <c r="F4" s="570"/>
      <c r="G4" s="570"/>
      <c r="H4" s="570"/>
      <c r="I4" s="570"/>
      <c r="J4" s="570"/>
      <c r="K4" s="570"/>
      <c r="L4" s="570"/>
    </row>
    <row r="5" spans="1:13" ht="53.25" customHeight="1" thickBot="1">
      <c r="A5" s="716" t="s">
        <v>432</v>
      </c>
      <c r="B5" s="649"/>
      <c r="C5" s="649"/>
      <c r="D5" s="649"/>
      <c r="E5" s="649"/>
      <c r="F5" s="649"/>
      <c r="G5" s="649"/>
      <c r="H5" s="649"/>
      <c r="I5" s="649"/>
      <c r="J5" s="649"/>
      <c r="K5" s="649"/>
      <c r="L5" s="717"/>
      <c r="M5" s="173"/>
    </row>
    <row r="6" spans="1:13" ht="15.75" customHeight="1" thickBot="1">
      <c r="A6" s="825"/>
      <c r="B6" s="654"/>
      <c r="C6" s="654"/>
      <c r="D6" s="654"/>
      <c r="E6" s="654"/>
      <c r="F6" s="654"/>
      <c r="G6" s="654"/>
      <c r="H6" s="654"/>
      <c r="I6" s="654"/>
      <c r="J6" s="654"/>
      <c r="K6" s="654"/>
      <c r="L6" s="826"/>
      <c r="M6" s="173"/>
    </row>
    <row r="7" spans="1:13">
      <c r="A7" s="827" t="s">
        <v>433</v>
      </c>
      <c r="B7" s="650"/>
      <c r="C7" s="650"/>
      <c r="D7" s="650"/>
      <c r="E7" s="650"/>
      <c r="F7" s="650"/>
      <c r="G7" s="650"/>
      <c r="H7" s="650"/>
      <c r="I7" s="650"/>
      <c r="J7" s="650"/>
      <c r="K7" s="650"/>
      <c r="L7" s="828"/>
      <c r="M7" s="173"/>
    </row>
    <row r="8" spans="1:13">
      <c r="A8" s="829" t="s">
        <v>434</v>
      </c>
      <c r="B8" s="651"/>
      <c r="C8" s="651"/>
      <c r="D8" s="651"/>
      <c r="E8" s="651"/>
      <c r="F8" s="651"/>
      <c r="G8" s="651"/>
      <c r="H8" s="612" t="s">
        <v>435</v>
      </c>
      <c r="I8" s="651"/>
      <c r="J8" s="651"/>
      <c r="K8" s="651"/>
      <c r="L8" s="722"/>
      <c r="M8" s="173"/>
    </row>
    <row r="9" spans="1:13" ht="30.75" customHeight="1">
      <c r="A9" s="721" t="s">
        <v>436</v>
      </c>
      <c r="B9" s="651"/>
      <c r="C9" s="651"/>
      <c r="D9" s="651"/>
      <c r="E9" s="651"/>
      <c r="F9" s="651"/>
      <c r="G9" s="651"/>
      <c r="H9" s="652" t="s">
        <v>437</v>
      </c>
      <c r="I9" s="653"/>
      <c r="J9" s="653"/>
      <c r="K9" s="653"/>
      <c r="L9" s="830"/>
      <c r="M9" s="173"/>
    </row>
    <row r="10" spans="1:13">
      <c r="A10" s="707" t="s">
        <v>438</v>
      </c>
      <c r="B10" s="619"/>
      <c r="C10" s="620"/>
      <c r="D10" s="646" t="s">
        <v>439</v>
      </c>
      <c r="E10" s="647"/>
      <c r="F10" s="648"/>
      <c r="G10" s="623" t="s">
        <v>440</v>
      </c>
      <c r="H10" s="624"/>
      <c r="I10" s="627" t="s">
        <v>441</v>
      </c>
      <c r="J10" s="627"/>
      <c r="K10" s="655">
        <f>((1+H15+H13+H12)*(1+H14)*(1+H16))/(1-H17)-1</f>
        <v>0</v>
      </c>
      <c r="L10" s="709"/>
      <c r="M10" s="173"/>
    </row>
    <row r="11" spans="1:13">
      <c r="A11" s="708"/>
      <c r="B11" s="621"/>
      <c r="C11" s="622"/>
      <c r="D11" s="144" t="s">
        <v>442</v>
      </c>
      <c r="E11" s="144" t="s">
        <v>443</v>
      </c>
      <c r="F11" s="144" t="s">
        <v>444</v>
      </c>
      <c r="G11" s="625"/>
      <c r="H11" s="626"/>
      <c r="I11" s="627"/>
      <c r="J11" s="627"/>
      <c r="K11" s="656"/>
      <c r="L11" s="710"/>
      <c r="M11" s="173"/>
    </row>
    <row r="12" spans="1:13">
      <c r="A12" s="145">
        <v>1</v>
      </c>
      <c r="B12" s="614" t="s">
        <v>445</v>
      </c>
      <c r="C12" s="615"/>
      <c r="D12" s="146">
        <v>8.0000000000000002E-3</v>
      </c>
      <c r="E12" s="146">
        <v>8.0000000000000002E-3</v>
      </c>
      <c r="F12" s="146">
        <v>0.01</v>
      </c>
      <c r="G12" s="147" t="s">
        <v>445</v>
      </c>
      <c r="H12" s="148">
        <v>0</v>
      </c>
      <c r="I12" s="628" t="s">
        <v>446</v>
      </c>
      <c r="J12" s="629"/>
      <c r="K12" s="629"/>
      <c r="L12" s="711"/>
      <c r="M12" s="173"/>
    </row>
    <row r="13" spans="1:13">
      <c r="A13" s="145">
        <v>2</v>
      </c>
      <c r="B13" s="614" t="s">
        <v>447</v>
      </c>
      <c r="C13" s="615"/>
      <c r="D13" s="146">
        <v>9.7000000000000003E-3</v>
      </c>
      <c r="E13" s="146">
        <v>1.2699999999999999E-2</v>
      </c>
      <c r="F13" s="146">
        <v>1.2699999999999999E-2</v>
      </c>
      <c r="G13" s="147" t="s">
        <v>447</v>
      </c>
      <c r="H13" s="148">
        <v>0</v>
      </c>
      <c r="I13" s="630"/>
      <c r="J13" s="631"/>
      <c r="K13" s="631"/>
      <c r="L13" s="712"/>
      <c r="M13" s="173"/>
    </row>
    <row r="14" spans="1:13">
      <c r="A14" s="145">
        <v>3</v>
      </c>
      <c r="B14" s="614" t="s">
        <v>448</v>
      </c>
      <c r="C14" s="615"/>
      <c r="D14" s="146">
        <v>5.8999999999999999E-3</v>
      </c>
      <c r="E14" s="146">
        <v>1.23E-2</v>
      </c>
      <c r="F14" s="146">
        <v>1.3899999999999999E-2</v>
      </c>
      <c r="G14" s="147" t="s">
        <v>448</v>
      </c>
      <c r="H14" s="148">
        <v>0</v>
      </c>
      <c r="I14" s="616" t="s">
        <v>449</v>
      </c>
      <c r="J14" s="617"/>
      <c r="K14" s="617"/>
      <c r="L14" s="706"/>
      <c r="M14" s="173"/>
    </row>
    <row r="15" spans="1:13">
      <c r="A15" s="145">
        <v>4</v>
      </c>
      <c r="B15" s="614" t="s">
        <v>450</v>
      </c>
      <c r="C15" s="615"/>
      <c r="D15" s="146">
        <v>0.03</v>
      </c>
      <c r="E15" s="146">
        <v>0.04</v>
      </c>
      <c r="F15" s="149">
        <v>5.5E-2</v>
      </c>
      <c r="G15" s="147" t="s">
        <v>450</v>
      </c>
      <c r="H15" s="148">
        <v>0</v>
      </c>
      <c r="I15" s="618" t="s">
        <v>451</v>
      </c>
      <c r="J15" s="617"/>
      <c r="K15" s="617"/>
      <c r="L15" s="706"/>
      <c r="M15" s="173"/>
    </row>
    <row r="16" spans="1:13">
      <c r="A16" s="145">
        <v>5</v>
      </c>
      <c r="B16" s="614" t="s">
        <v>452</v>
      </c>
      <c r="C16" s="615"/>
      <c r="D16" s="146">
        <v>6.1600000000000002E-2</v>
      </c>
      <c r="E16" s="146">
        <v>7.3999999999999996E-2</v>
      </c>
      <c r="F16" s="146">
        <v>8.9599999999999999E-2</v>
      </c>
      <c r="G16" s="147" t="s">
        <v>452</v>
      </c>
      <c r="H16" s="148">
        <v>0</v>
      </c>
      <c r="I16" s="644" t="s">
        <v>453</v>
      </c>
      <c r="J16" s="645"/>
      <c r="K16" s="645"/>
      <c r="L16" s="715"/>
      <c r="M16" s="173"/>
    </row>
    <row r="17" spans="1:13">
      <c r="A17" s="145">
        <v>6</v>
      </c>
      <c r="B17" s="614" t="s">
        <v>454</v>
      </c>
      <c r="C17" s="615"/>
      <c r="D17" s="632" t="s">
        <v>455</v>
      </c>
      <c r="E17" s="633"/>
      <c r="F17" s="634"/>
      <c r="G17" s="147" t="s">
        <v>456</v>
      </c>
      <c r="H17" s="148">
        <f>SUM(H18:H21)</f>
        <v>0</v>
      </c>
      <c r="I17" s="644"/>
      <c r="J17" s="645"/>
      <c r="K17" s="645"/>
      <c r="L17" s="715"/>
      <c r="M17" s="173"/>
    </row>
    <row r="18" spans="1:13">
      <c r="A18" s="145" t="s">
        <v>457</v>
      </c>
      <c r="B18" s="614" t="s">
        <v>458</v>
      </c>
      <c r="C18" s="615"/>
      <c r="D18" s="632" t="s">
        <v>455</v>
      </c>
      <c r="E18" s="633"/>
      <c r="F18" s="634"/>
      <c r="G18" s="147" t="s">
        <v>458</v>
      </c>
      <c r="H18" s="148">
        <v>0</v>
      </c>
      <c r="I18" s="644"/>
      <c r="J18" s="645"/>
      <c r="K18" s="645"/>
      <c r="L18" s="715"/>
      <c r="M18" s="173"/>
    </row>
    <row r="19" spans="1:13">
      <c r="A19" s="145" t="s">
        <v>459</v>
      </c>
      <c r="B19" s="614" t="s">
        <v>460</v>
      </c>
      <c r="C19" s="615"/>
      <c r="D19" s="632" t="s">
        <v>455</v>
      </c>
      <c r="E19" s="633"/>
      <c r="F19" s="634"/>
      <c r="G19" s="147" t="s">
        <v>460</v>
      </c>
      <c r="H19" s="148">
        <v>0</v>
      </c>
      <c r="I19" s="644"/>
      <c r="J19" s="645"/>
      <c r="K19" s="645"/>
      <c r="L19" s="715"/>
      <c r="M19" s="173"/>
    </row>
    <row r="20" spans="1:13">
      <c r="A20" s="145" t="s">
        <v>461</v>
      </c>
      <c r="B20" s="614" t="s">
        <v>462</v>
      </c>
      <c r="C20" s="615"/>
      <c r="D20" s="632" t="s">
        <v>455</v>
      </c>
      <c r="E20" s="633"/>
      <c r="F20" s="634"/>
      <c r="G20" s="147" t="s">
        <v>462</v>
      </c>
      <c r="H20" s="148">
        <v>0</v>
      </c>
      <c r="I20" s="635" t="s">
        <v>463</v>
      </c>
      <c r="J20" s="636"/>
      <c r="K20" s="636"/>
      <c r="L20" s="713"/>
      <c r="M20" s="173"/>
    </row>
    <row r="21" spans="1:13">
      <c r="A21" s="150" t="s">
        <v>464</v>
      </c>
      <c r="B21" s="639" t="s">
        <v>465</v>
      </c>
      <c r="C21" s="640"/>
      <c r="D21" s="641" t="s">
        <v>455</v>
      </c>
      <c r="E21" s="642"/>
      <c r="F21" s="643"/>
      <c r="G21" s="151" t="s">
        <v>465</v>
      </c>
      <c r="H21" s="152">
        <v>0</v>
      </c>
      <c r="I21" s="637"/>
      <c r="J21" s="638"/>
      <c r="K21" s="638"/>
      <c r="L21" s="714"/>
      <c r="M21" s="173"/>
    </row>
    <row r="22" spans="1:13" ht="2.25" customHeight="1">
      <c r="A22" s="721" t="s">
        <v>466</v>
      </c>
      <c r="B22" s="612"/>
      <c r="C22" s="612"/>
      <c r="D22" s="612"/>
      <c r="E22" s="612"/>
      <c r="F22" s="612"/>
      <c r="G22" s="612"/>
      <c r="H22" s="612"/>
      <c r="I22" s="613"/>
      <c r="J22" s="613"/>
      <c r="K22" s="613"/>
      <c r="L22" s="786"/>
      <c r="M22" s="173"/>
    </row>
    <row r="23" spans="1:13">
      <c r="A23" s="721"/>
      <c r="B23" s="612"/>
      <c r="C23" s="612"/>
      <c r="D23" s="612"/>
      <c r="E23" s="612"/>
      <c r="F23" s="612"/>
      <c r="G23" s="612"/>
      <c r="H23" s="612"/>
      <c r="I23" s="612"/>
      <c r="J23" s="612"/>
      <c r="K23" s="612"/>
      <c r="L23" s="787"/>
      <c r="M23" s="173"/>
    </row>
    <row r="24" spans="1:13" ht="15.75" thickBot="1">
      <c r="A24" s="788" t="s">
        <v>467</v>
      </c>
      <c r="B24" s="789"/>
      <c r="C24" s="789"/>
      <c r="D24" s="789"/>
      <c r="E24" s="789"/>
      <c r="F24" s="789"/>
      <c r="G24" s="789"/>
      <c r="H24" s="789"/>
      <c r="I24" s="789"/>
      <c r="J24" s="789"/>
      <c r="K24" s="789"/>
      <c r="L24" s="790"/>
      <c r="M24" s="173"/>
    </row>
  </sheetData>
  <mergeCells count="38">
    <mergeCell ref="D10:F10"/>
    <mergeCell ref="A5:L5"/>
    <mergeCell ref="A7:L7"/>
    <mergeCell ref="A8:G8"/>
    <mergeCell ref="H8:L8"/>
    <mergeCell ref="A9:G9"/>
    <mergeCell ref="H9:L9"/>
    <mergeCell ref="A6:L6"/>
    <mergeCell ref="K10:L11"/>
    <mergeCell ref="A24:L24"/>
    <mergeCell ref="B19:C19"/>
    <mergeCell ref="D19:F19"/>
    <mergeCell ref="B20:C20"/>
    <mergeCell ref="D20:F20"/>
    <mergeCell ref="I20:L21"/>
    <mergeCell ref="B21:C21"/>
    <mergeCell ref="D21:F21"/>
    <mergeCell ref="I16:L19"/>
    <mergeCell ref="B17:C17"/>
    <mergeCell ref="D17:F17"/>
    <mergeCell ref="B18:C18"/>
    <mergeCell ref="D18:F18"/>
    <mergeCell ref="A1:L1"/>
    <mergeCell ref="A2:L2"/>
    <mergeCell ref="A3:L3"/>
    <mergeCell ref="A4:L4"/>
    <mergeCell ref="A22:L23"/>
    <mergeCell ref="B14:C14"/>
    <mergeCell ref="I14:L14"/>
    <mergeCell ref="B15:C15"/>
    <mergeCell ref="I15:L15"/>
    <mergeCell ref="B16:C16"/>
    <mergeCell ref="A10:C11"/>
    <mergeCell ref="G10:H11"/>
    <mergeCell ref="I10:J11"/>
    <mergeCell ref="B12:C12"/>
    <mergeCell ref="I12:L13"/>
    <mergeCell ref="B13:C13"/>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view="pageBreakPreview" topLeftCell="A4" zoomScale="90" zoomScaleNormal="100" zoomScaleSheetLayoutView="90" zoomScalePageLayoutView="80" workbookViewId="0">
      <selection activeCell="H19" sqref="H19"/>
    </sheetView>
  </sheetViews>
  <sheetFormatPr defaultColWidth="9.140625" defaultRowHeight="15"/>
  <cols>
    <col min="1" max="2" width="11.42578125" style="307" bestFit="1" customWidth="1"/>
    <col min="3" max="3" width="15.140625" style="307" bestFit="1" customWidth="1"/>
    <col min="4" max="4" width="68.5703125" style="307" bestFit="1" customWidth="1"/>
    <col min="5" max="5" width="9.140625" style="307" bestFit="1" customWidth="1"/>
    <col min="6" max="8" width="14.85546875" style="307" bestFit="1" customWidth="1"/>
    <col min="9" max="9" width="14.85546875" style="409" customWidth="1"/>
    <col min="10" max="11" width="14.85546875" style="307" bestFit="1" customWidth="1"/>
    <col min="12" max="16384" width="9.140625" style="307"/>
  </cols>
  <sheetData>
    <row r="1" spans="1:13" s="97" customFormat="1" ht="62.25" customHeight="1">
      <c r="A1" s="458"/>
      <c r="B1" s="458"/>
      <c r="C1" s="458"/>
      <c r="D1" s="458"/>
      <c r="E1" s="458"/>
      <c r="F1" s="458"/>
      <c r="G1" s="458"/>
      <c r="H1" s="458"/>
      <c r="I1" s="458"/>
      <c r="J1" s="458"/>
      <c r="K1" s="458"/>
      <c r="L1" s="224"/>
      <c r="M1" s="224"/>
    </row>
    <row r="2" spans="1:13" s="97" customFormat="1" ht="12.75">
      <c r="A2" s="458" t="s">
        <v>0</v>
      </c>
      <c r="B2" s="458"/>
      <c r="C2" s="458"/>
      <c r="D2" s="458"/>
      <c r="E2" s="458"/>
      <c r="F2" s="458"/>
      <c r="G2" s="458"/>
      <c r="H2" s="458"/>
      <c r="I2" s="458"/>
      <c r="J2" s="458"/>
      <c r="K2" s="458"/>
      <c r="L2" s="224"/>
      <c r="M2" s="224"/>
    </row>
    <row r="3" spans="1:13" s="97" customFormat="1" ht="12.75">
      <c r="A3" s="458" t="s">
        <v>1</v>
      </c>
      <c r="B3" s="458"/>
      <c r="C3" s="458"/>
      <c r="D3" s="458"/>
      <c r="E3" s="458"/>
      <c r="F3" s="458"/>
      <c r="G3" s="458"/>
      <c r="H3" s="458"/>
      <c r="I3" s="458"/>
      <c r="J3" s="458"/>
      <c r="K3" s="458"/>
      <c r="L3" s="224"/>
      <c r="M3" s="224"/>
    </row>
    <row r="4" spans="1:13" s="97" customFormat="1" ht="12.75">
      <c r="A4" s="657" t="s">
        <v>2</v>
      </c>
      <c r="B4" s="657"/>
      <c r="C4" s="657"/>
      <c r="D4" s="657"/>
      <c r="E4" s="657"/>
      <c r="F4" s="657"/>
      <c r="G4" s="657"/>
      <c r="H4" s="657"/>
      <c r="I4" s="657"/>
      <c r="J4" s="657"/>
      <c r="K4" s="657"/>
      <c r="L4" s="237"/>
      <c r="M4" s="237"/>
    </row>
    <row r="5" spans="1:13" s="97" customFormat="1" ht="13.5" thickBot="1">
      <c r="A5" s="447"/>
      <c r="B5" s="447"/>
      <c r="C5" s="447"/>
      <c r="D5" s="447"/>
      <c r="E5" s="447"/>
      <c r="F5" s="447"/>
      <c r="G5" s="447"/>
      <c r="H5" s="447"/>
      <c r="I5" s="447"/>
      <c r="J5" s="447"/>
      <c r="K5" s="447"/>
      <c r="L5" s="237"/>
      <c r="M5" s="237"/>
    </row>
    <row r="6" spans="1:13" s="97" customFormat="1" ht="63.75" customHeight="1" thickBot="1">
      <c r="A6" s="661" t="s">
        <v>468</v>
      </c>
      <c r="B6" s="662"/>
      <c r="C6" s="662"/>
      <c r="D6" s="662"/>
      <c r="E6" s="662"/>
      <c r="F6" s="662"/>
      <c r="G6" s="662"/>
      <c r="H6" s="662"/>
      <c r="I6" s="662"/>
      <c r="J6" s="662"/>
      <c r="K6" s="663"/>
      <c r="L6" s="237"/>
      <c r="M6" s="237"/>
    </row>
    <row r="7" spans="1:13" ht="15" customHeight="1">
      <c r="A7" s="798" t="s">
        <v>469</v>
      </c>
      <c r="B7" s="658"/>
      <c r="C7" s="658"/>
      <c r="D7" s="658"/>
      <c r="E7" s="799" t="s">
        <v>470</v>
      </c>
      <c r="F7" s="799"/>
      <c r="G7" s="799" t="s">
        <v>471</v>
      </c>
      <c r="H7" s="799"/>
      <c r="I7" s="800"/>
      <c r="J7" s="799" t="s">
        <v>472</v>
      </c>
      <c r="K7" s="801"/>
      <c r="L7" s="409"/>
      <c r="M7" s="409"/>
    </row>
    <row r="8" spans="1:13" ht="50.25" customHeight="1">
      <c r="A8" s="802" t="s">
        <v>473</v>
      </c>
      <c r="B8" s="803"/>
      <c r="C8" s="803"/>
      <c r="D8" s="803"/>
      <c r="E8" s="803" t="s">
        <v>474</v>
      </c>
      <c r="F8" s="803"/>
      <c r="G8" s="804">
        <f>'BDI - M.O PERMANENTE'!K10</f>
        <v>0</v>
      </c>
      <c r="H8" s="803"/>
      <c r="I8" s="413"/>
      <c r="J8" s="805" t="s">
        <v>475</v>
      </c>
      <c r="K8" s="806"/>
      <c r="L8" s="409"/>
      <c r="M8" s="409"/>
    </row>
    <row r="9" spans="1:13" ht="15.75" customHeight="1">
      <c r="A9" s="807" t="s">
        <v>476</v>
      </c>
      <c r="B9" s="733"/>
      <c r="C9" s="733"/>
      <c r="D9" s="733"/>
      <c r="E9" s="733"/>
      <c r="F9" s="733"/>
      <c r="G9" s="733"/>
      <c r="H9" s="733"/>
      <c r="I9" s="733"/>
      <c r="J9" s="733"/>
      <c r="K9" s="808"/>
      <c r="L9" s="409"/>
      <c r="M9" s="409"/>
    </row>
    <row r="10" spans="1:13" s="315" customFormat="1" ht="30">
      <c r="A10" s="809" t="s">
        <v>13</v>
      </c>
      <c r="B10" s="422" t="s">
        <v>477</v>
      </c>
      <c r="C10" s="422" t="s">
        <v>478</v>
      </c>
      <c r="D10" s="422" t="s">
        <v>14</v>
      </c>
      <c r="E10" s="422" t="s">
        <v>479</v>
      </c>
      <c r="F10" s="422" t="s">
        <v>480</v>
      </c>
      <c r="G10" s="422" t="s">
        <v>481</v>
      </c>
      <c r="H10" s="422" t="s">
        <v>482</v>
      </c>
      <c r="I10" s="422" t="s">
        <v>483</v>
      </c>
      <c r="J10" s="422" t="s">
        <v>483</v>
      </c>
      <c r="K10" s="810" t="s">
        <v>484</v>
      </c>
    </row>
    <row r="11" spans="1:13">
      <c r="A11" s="811" t="s">
        <v>485</v>
      </c>
      <c r="B11" s="423" t="s">
        <v>486</v>
      </c>
      <c r="C11" s="424" t="s">
        <v>487</v>
      </c>
      <c r="D11" s="424" t="s">
        <v>488</v>
      </c>
      <c r="E11" s="423" t="s">
        <v>286</v>
      </c>
      <c r="F11" s="423">
        <v>120</v>
      </c>
      <c r="G11" s="817">
        <v>0</v>
      </c>
      <c r="H11" s="817">
        <f>G11+(G11*$G$8)</f>
        <v>0</v>
      </c>
      <c r="I11" s="817">
        <f>G11*F11</f>
        <v>0</v>
      </c>
      <c r="J11" s="817">
        <f>H11*F11</f>
        <v>0</v>
      </c>
      <c r="K11" s="812" t="e">
        <f>J11/$H$25</f>
        <v>#DIV/0!</v>
      </c>
      <c r="L11" s="409"/>
      <c r="M11" s="155"/>
    </row>
    <row r="12" spans="1:13">
      <c r="A12" s="811" t="s">
        <v>489</v>
      </c>
      <c r="B12" s="423" t="s">
        <v>490</v>
      </c>
      <c r="C12" s="424" t="s">
        <v>487</v>
      </c>
      <c r="D12" s="424" t="s">
        <v>491</v>
      </c>
      <c r="E12" s="423" t="s">
        <v>286</v>
      </c>
      <c r="F12" s="423">
        <v>120</v>
      </c>
      <c r="G12" s="817">
        <v>0</v>
      </c>
      <c r="H12" s="817">
        <f t="shared" ref="H12:H21" si="0">G12+(G12*$G$8)</f>
        <v>0</v>
      </c>
      <c r="I12" s="817">
        <f t="shared" ref="I12:I21" si="1">G12*F12</f>
        <v>0</v>
      </c>
      <c r="J12" s="817">
        <f t="shared" ref="J12:J21" si="2">H12*F12</f>
        <v>0</v>
      </c>
      <c r="K12" s="812" t="e">
        <f t="shared" ref="K12:K21" si="3">J12/$H$25</f>
        <v>#DIV/0!</v>
      </c>
      <c r="L12" s="409"/>
      <c r="M12" s="155"/>
    </row>
    <row r="13" spans="1:13">
      <c r="A13" s="811" t="s">
        <v>492</v>
      </c>
      <c r="B13" s="423" t="s">
        <v>493</v>
      </c>
      <c r="C13" s="424" t="s">
        <v>487</v>
      </c>
      <c r="D13" s="424" t="s">
        <v>494</v>
      </c>
      <c r="E13" s="423" t="s">
        <v>286</v>
      </c>
      <c r="F13" s="423">
        <v>120</v>
      </c>
      <c r="G13" s="817">
        <v>0</v>
      </c>
      <c r="H13" s="817">
        <f>G13+(G13*$G$8)</f>
        <v>0</v>
      </c>
      <c r="I13" s="817">
        <f t="shared" si="1"/>
        <v>0</v>
      </c>
      <c r="J13" s="817">
        <f t="shared" si="2"/>
        <v>0</v>
      </c>
      <c r="K13" s="812" t="e">
        <f t="shared" si="3"/>
        <v>#DIV/0!</v>
      </c>
      <c r="L13" s="409"/>
      <c r="M13" s="155"/>
    </row>
    <row r="14" spans="1:13">
      <c r="A14" s="811" t="s">
        <v>495</v>
      </c>
      <c r="B14" s="423" t="s">
        <v>496</v>
      </c>
      <c r="C14" s="424" t="s">
        <v>487</v>
      </c>
      <c r="D14" s="424" t="s">
        <v>497</v>
      </c>
      <c r="E14" s="423" t="s">
        <v>286</v>
      </c>
      <c r="F14" s="423">
        <v>180</v>
      </c>
      <c r="G14" s="817">
        <v>0</v>
      </c>
      <c r="H14" s="817">
        <f t="shared" si="0"/>
        <v>0</v>
      </c>
      <c r="I14" s="817">
        <f t="shared" si="1"/>
        <v>0</v>
      </c>
      <c r="J14" s="817">
        <f t="shared" si="2"/>
        <v>0</v>
      </c>
      <c r="K14" s="812" t="e">
        <f t="shared" si="3"/>
        <v>#DIV/0!</v>
      </c>
      <c r="L14" s="409"/>
      <c r="M14" s="155"/>
    </row>
    <row r="15" spans="1:13" s="382" customFormat="1" ht="25.5">
      <c r="A15" s="811" t="s">
        <v>498</v>
      </c>
      <c r="B15" s="423" t="s">
        <v>499</v>
      </c>
      <c r="C15" s="424" t="s">
        <v>487</v>
      </c>
      <c r="D15" s="424" t="s">
        <v>500</v>
      </c>
      <c r="E15" s="423" t="s">
        <v>286</v>
      </c>
      <c r="F15" s="423">
        <v>240</v>
      </c>
      <c r="G15" s="817">
        <v>0</v>
      </c>
      <c r="H15" s="817">
        <f t="shared" si="0"/>
        <v>0</v>
      </c>
      <c r="I15" s="817">
        <f t="shared" si="1"/>
        <v>0</v>
      </c>
      <c r="J15" s="817">
        <f t="shared" si="2"/>
        <v>0</v>
      </c>
      <c r="K15" s="812" t="e">
        <f t="shared" si="3"/>
        <v>#DIV/0!</v>
      </c>
      <c r="M15" s="155"/>
    </row>
    <row r="16" spans="1:13">
      <c r="A16" s="811" t="s">
        <v>501</v>
      </c>
      <c r="B16" s="423" t="s">
        <v>502</v>
      </c>
      <c r="C16" s="424" t="s">
        <v>487</v>
      </c>
      <c r="D16" s="424" t="s">
        <v>503</v>
      </c>
      <c r="E16" s="423" t="s">
        <v>286</v>
      </c>
      <c r="F16" s="423">
        <v>120</v>
      </c>
      <c r="G16" s="817">
        <v>0</v>
      </c>
      <c r="H16" s="817">
        <f t="shared" si="0"/>
        <v>0</v>
      </c>
      <c r="I16" s="817">
        <f t="shared" si="1"/>
        <v>0</v>
      </c>
      <c r="J16" s="817">
        <f t="shared" si="2"/>
        <v>0</v>
      </c>
      <c r="K16" s="812" t="e">
        <f t="shared" si="3"/>
        <v>#DIV/0!</v>
      </c>
      <c r="L16" s="409"/>
      <c r="M16" s="155"/>
    </row>
    <row r="17" spans="1:13">
      <c r="A17" s="811" t="s">
        <v>504</v>
      </c>
      <c r="B17" s="423" t="s">
        <v>505</v>
      </c>
      <c r="C17" s="424" t="s">
        <v>487</v>
      </c>
      <c r="D17" s="424" t="s">
        <v>506</v>
      </c>
      <c r="E17" s="423" t="s">
        <v>286</v>
      </c>
      <c r="F17" s="423">
        <v>180</v>
      </c>
      <c r="G17" s="817">
        <v>0</v>
      </c>
      <c r="H17" s="817">
        <f t="shared" si="0"/>
        <v>0</v>
      </c>
      <c r="I17" s="817">
        <f t="shared" si="1"/>
        <v>0</v>
      </c>
      <c r="J17" s="817">
        <f t="shared" si="2"/>
        <v>0</v>
      </c>
      <c r="K17" s="812" t="e">
        <f t="shared" si="3"/>
        <v>#DIV/0!</v>
      </c>
      <c r="L17" s="409"/>
      <c r="M17" s="155"/>
    </row>
    <row r="18" spans="1:13">
      <c r="A18" s="811" t="s">
        <v>507</v>
      </c>
      <c r="B18" s="423" t="s">
        <v>508</v>
      </c>
      <c r="C18" s="424" t="s">
        <v>487</v>
      </c>
      <c r="D18" s="424" t="s">
        <v>509</v>
      </c>
      <c r="E18" s="423" t="s">
        <v>286</v>
      </c>
      <c r="F18" s="423">
        <v>180</v>
      </c>
      <c r="G18" s="817">
        <v>0</v>
      </c>
      <c r="H18" s="817">
        <f t="shared" si="0"/>
        <v>0</v>
      </c>
      <c r="I18" s="817">
        <f t="shared" si="1"/>
        <v>0</v>
      </c>
      <c r="J18" s="817">
        <f t="shared" si="2"/>
        <v>0</v>
      </c>
      <c r="K18" s="812" t="e">
        <f t="shared" si="3"/>
        <v>#DIV/0!</v>
      </c>
      <c r="L18" s="409"/>
      <c r="M18" s="155"/>
    </row>
    <row r="19" spans="1:13">
      <c r="A19" s="811" t="s">
        <v>510</v>
      </c>
      <c r="B19" s="423" t="s">
        <v>511</v>
      </c>
      <c r="C19" s="424" t="s">
        <v>487</v>
      </c>
      <c r="D19" s="424" t="s">
        <v>512</v>
      </c>
      <c r="E19" s="423" t="s">
        <v>286</v>
      </c>
      <c r="F19" s="423">
        <v>240</v>
      </c>
      <c r="G19" s="817">
        <v>0</v>
      </c>
      <c r="H19" s="817">
        <f t="shared" si="0"/>
        <v>0</v>
      </c>
      <c r="I19" s="817">
        <f t="shared" si="1"/>
        <v>0</v>
      </c>
      <c r="J19" s="817">
        <f t="shared" si="2"/>
        <v>0</v>
      </c>
      <c r="K19" s="812" t="e">
        <f t="shared" si="3"/>
        <v>#DIV/0!</v>
      </c>
      <c r="L19" s="409"/>
      <c r="M19" s="155"/>
    </row>
    <row r="20" spans="1:13">
      <c r="A20" s="811" t="s">
        <v>513</v>
      </c>
      <c r="B20" s="423" t="s">
        <v>514</v>
      </c>
      <c r="C20" s="424" t="s">
        <v>487</v>
      </c>
      <c r="D20" s="424" t="s">
        <v>515</v>
      </c>
      <c r="E20" s="423" t="s">
        <v>286</v>
      </c>
      <c r="F20" s="423">
        <v>180</v>
      </c>
      <c r="G20" s="817">
        <v>0</v>
      </c>
      <c r="H20" s="817">
        <f t="shared" si="0"/>
        <v>0</v>
      </c>
      <c r="I20" s="817">
        <f t="shared" si="1"/>
        <v>0</v>
      </c>
      <c r="J20" s="817">
        <f t="shared" si="2"/>
        <v>0</v>
      </c>
      <c r="K20" s="812" t="e">
        <f t="shared" si="3"/>
        <v>#DIV/0!</v>
      </c>
      <c r="L20" s="409"/>
      <c r="M20" s="155"/>
    </row>
    <row r="21" spans="1:13" ht="15.75" thickBot="1">
      <c r="A21" s="813" t="s">
        <v>516</v>
      </c>
      <c r="B21" s="814" t="s">
        <v>517</v>
      </c>
      <c r="C21" s="815" t="s">
        <v>487</v>
      </c>
      <c r="D21" s="815" t="s">
        <v>518</v>
      </c>
      <c r="E21" s="814" t="s">
        <v>286</v>
      </c>
      <c r="F21" s="814">
        <v>120</v>
      </c>
      <c r="G21" s="818">
        <v>0</v>
      </c>
      <c r="H21" s="818">
        <f t="shared" si="0"/>
        <v>0</v>
      </c>
      <c r="I21" s="818">
        <f t="shared" si="1"/>
        <v>0</v>
      </c>
      <c r="J21" s="818">
        <f t="shared" si="2"/>
        <v>0</v>
      </c>
      <c r="K21" s="816" t="e">
        <f t="shared" si="3"/>
        <v>#DIV/0!</v>
      </c>
      <c r="L21" s="409"/>
      <c r="M21" s="155"/>
    </row>
    <row r="22" spans="1:13" ht="15.75" thickBot="1">
      <c r="A22" s="448"/>
      <c r="B22" s="448"/>
      <c r="C22" s="448"/>
      <c r="D22" s="448"/>
      <c r="E22" s="448"/>
      <c r="F22" s="448"/>
      <c r="G22" s="448"/>
      <c r="H22" s="448"/>
      <c r="I22" s="448"/>
      <c r="J22" s="448"/>
      <c r="K22" s="448"/>
      <c r="L22" s="409"/>
      <c r="M22" s="409"/>
    </row>
    <row r="23" spans="1:13">
      <c r="A23" s="665"/>
      <c r="B23" s="665"/>
      <c r="C23" s="665"/>
      <c r="D23" s="391"/>
      <c r="E23" s="450"/>
      <c r="F23" s="668" t="s">
        <v>519</v>
      </c>
      <c r="G23" s="669"/>
      <c r="H23" s="819">
        <f>SUM(I11:I21)</f>
        <v>0</v>
      </c>
      <c r="I23" s="819"/>
      <c r="J23" s="819"/>
      <c r="K23" s="820"/>
      <c r="L23" s="409"/>
      <c r="M23" s="409"/>
    </row>
    <row r="24" spans="1:13">
      <c r="A24" s="665"/>
      <c r="B24" s="665"/>
      <c r="C24" s="665"/>
      <c r="D24" s="391"/>
      <c r="E24" s="450"/>
      <c r="F24" s="670" t="s">
        <v>520</v>
      </c>
      <c r="G24" s="671"/>
      <c r="H24" s="821">
        <f>H23*G8</f>
        <v>0</v>
      </c>
      <c r="I24" s="821"/>
      <c r="J24" s="821"/>
      <c r="K24" s="822"/>
      <c r="L24" s="409"/>
      <c r="M24" s="409"/>
    </row>
    <row r="25" spans="1:13" ht="15.75" thickBot="1">
      <c r="A25" s="665"/>
      <c r="B25" s="665"/>
      <c r="C25" s="665"/>
      <c r="D25" s="391"/>
      <c r="E25" s="450"/>
      <c r="F25" s="666" t="s">
        <v>521</v>
      </c>
      <c r="G25" s="667"/>
      <c r="H25" s="823">
        <f>SUM(J11:J21)</f>
        <v>0</v>
      </c>
      <c r="I25" s="823"/>
      <c r="J25" s="823"/>
      <c r="K25" s="824"/>
      <c r="L25" s="409"/>
      <c r="M25" s="409"/>
    </row>
    <row r="26" spans="1:13">
      <c r="A26" s="392"/>
      <c r="B26" s="392"/>
      <c r="C26" s="392"/>
      <c r="D26" s="392"/>
      <c r="E26" s="392"/>
      <c r="F26" s="392"/>
      <c r="G26" s="392"/>
      <c r="H26" s="392"/>
      <c r="I26" s="392"/>
      <c r="J26" s="392"/>
      <c r="K26" s="392"/>
      <c r="L26" s="409"/>
      <c r="M26" s="409"/>
    </row>
    <row r="27" spans="1:13" ht="15" customHeight="1">
      <c r="A27" s="659" t="s">
        <v>522</v>
      </c>
      <c r="B27" s="660"/>
      <c r="C27" s="660"/>
      <c r="D27" s="660"/>
      <c r="E27" s="660"/>
      <c r="F27" s="660"/>
      <c r="G27" s="660"/>
      <c r="H27" s="660"/>
      <c r="I27" s="660"/>
      <c r="J27" s="660"/>
      <c r="K27" s="660"/>
      <c r="L27" s="409"/>
      <c r="M27" s="409"/>
    </row>
  </sheetData>
  <mergeCells count="24">
    <mergeCell ref="H25:K25"/>
    <mergeCell ref="A27:K27"/>
    <mergeCell ref="A6:K6"/>
    <mergeCell ref="E7:F7"/>
    <mergeCell ref="G7:H7"/>
    <mergeCell ref="J7:K7"/>
    <mergeCell ref="A9:K9"/>
    <mergeCell ref="G8:H8"/>
    <mergeCell ref="J8:K8"/>
    <mergeCell ref="A25:C25"/>
    <mergeCell ref="F25:G25"/>
    <mergeCell ref="A23:C23"/>
    <mergeCell ref="F23:G23"/>
    <mergeCell ref="H23:K23"/>
    <mergeCell ref="A24:C24"/>
    <mergeCell ref="F24:G24"/>
    <mergeCell ref="H24:K24"/>
    <mergeCell ref="A1:K1"/>
    <mergeCell ref="A2:K2"/>
    <mergeCell ref="A3:K3"/>
    <mergeCell ref="A4:K4"/>
    <mergeCell ref="E8:F8"/>
    <mergeCell ref="A7:D7"/>
    <mergeCell ref="A8:D8"/>
  </mergeCells>
  <pageMargins left="0.5" right="0.5" top="1" bottom="1" header="0.5" footer="0.5"/>
  <pageSetup paperSize="9" scale="66" firstPageNumber="0" fitToHeight="0" orientation="landscape" r:id="rId1"/>
  <headerFooter>
    <oddHeader>&amp;L &amp;CDELEGACIA DE POLICIA FEDERAL EM FOZ DO IGUACU
CNPJ: 00.394.494/0077-34</oddHeader>
    <oddFooter>&amp;L &amp;CAV PARANA  - JD POLO CENTRO - FOZ DO IGUACU / PR
 / gerson.go@dpf.gov.br</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view="pageBreakPreview" zoomScaleNormal="100" zoomScaleSheetLayoutView="100" workbookViewId="0">
      <selection activeCell="K12" sqref="K12"/>
    </sheetView>
  </sheetViews>
  <sheetFormatPr defaultRowHeight="15"/>
  <cols>
    <col min="1" max="1" width="37.140625" customWidth="1"/>
    <col min="3" max="3" width="5.7109375" customWidth="1"/>
    <col min="4" max="4" width="6.42578125" customWidth="1"/>
    <col min="5" max="5" width="5.28515625" customWidth="1"/>
    <col min="6" max="6" width="1.140625" customWidth="1"/>
    <col min="8" max="8" width="9.140625" customWidth="1"/>
    <col min="9" max="9" width="5.28515625" customWidth="1"/>
    <col min="10" max="10" width="11" customWidth="1"/>
    <col min="11" max="11" width="40.140625" customWidth="1"/>
    <col min="12" max="12" width="9.140625" customWidth="1"/>
  </cols>
  <sheetData>
    <row r="1" spans="1:12" s="97" customFormat="1" ht="59.25" customHeight="1">
      <c r="A1" s="458"/>
      <c r="B1" s="458"/>
      <c r="C1" s="458"/>
      <c r="D1" s="458"/>
      <c r="E1" s="458"/>
      <c r="F1" s="458"/>
      <c r="G1" s="458"/>
      <c r="H1" s="458"/>
      <c r="I1" s="458"/>
      <c r="J1" s="458"/>
      <c r="K1" s="458"/>
      <c r="L1" s="224"/>
    </row>
    <row r="2" spans="1:12" s="97" customFormat="1" ht="15" customHeight="1">
      <c r="A2" s="458" t="s">
        <v>0</v>
      </c>
      <c r="B2" s="458"/>
      <c r="C2" s="458"/>
      <c r="D2" s="458"/>
      <c r="E2" s="458"/>
      <c r="F2" s="458"/>
      <c r="G2" s="458"/>
      <c r="H2" s="458"/>
      <c r="I2" s="458"/>
      <c r="J2" s="458"/>
      <c r="K2" s="458"/>
      <c r="L2" s="224"/>
    </row>
    <row r="3" spans="1:12" s="97" customFormat="1" ht="15" customHeight="1">
      <c r="A3" s="458" t="s">
        <v>1</v>
      </c>
      <c r="B3" s="458"/>
      <c r="C3" s="458"/>
      <c r="D3" s="458"/>
      <c r="E3" s="458"/>
      <c r="F3" s="458"/>
      <c r="G3" s="458"/>
      <c r="H3" s="458"/>
      <c r="I3" s="458"/>
      <c r="J3" s="458"/>
      <c r="K3" s="458"/>
      <c r="L3" s="224"/>
    </row>
    <row r="4" spans="1:12" s="97" customFormat="1" ht="15" customHeight="1" thickBot="1">
      <c r="A4" s="570" t="s">
        <v>2</v>
      </c>
      <c r="B4" s="570"/>
      <c r="C4" s="570"/>
      <c r="D4" s="570"/>
      <c r="E4" s="570"/>
      <c r="F4" s="570"/>
      <c r="G4" s="570"/>
      <c r="H4" s="570"/>
      <c r="I4" s="570"/>
      <c r="J4" s="570"/>
      <c r="K4" s="570"/>
      <c r="L4" s="237"/>
    </row>
    <row r="5" spans="1:12" ht="70.5" customHeight="1">
      <c r="A5" s="672" t="s">
        <v>523</v>
      </c>
      <c r="B5" s="673"/>
      <c r="C5" s="673"/>
      <c r="D5" s="673"/>
      <c r="E5" s="673"/>
      <c r="F5" s="673"/>
      <c r="G5" s="673"/>
      <c r="H5" s="673"/>
      <c r="I5" s="673"/>
      <c r="J5" s="673"/>
      <c r="K5" s="674"/>
      <c r="L5" s="409"/>
    </row>
    <row r="6" spans="1:12" ht="19.5" thickBot="1">
      <c r="A6" s="678"/>
      <c r="B6" s="679"/>
      <c r="C6" s="679"/>
      <c r="D6" s="679"/>
      <c r="E6" s="679"/>
      <c r="F6" s="679"/>
      <c r="G6" s="679"/>
      <c r="H6" s="679"/>
      <c r="I6" s="679"/>
      <c r="J6" s="679"/>
      <c r="K6" s="680"/>
      <c r="L6" s="409"/>
    </row>
    <row r="7" spans="1:12" ht="15.75">
      <c r="A7" s="687" t="s">
        <v>524</v>
      </c>
      <c r="B7" s="688"/>
      <c r="C7" s="688"/>
      <c r="D7" s="688"/>
      <c r="E7" s="688"/>
      <c r="F7" s="688"/>
      <c r="G7" s="688"/>
      <c r="H7" s="688"/>
      <c r="I7" s="688"/>
      <c r="J7" s="688"/>
      <c r="K7" s="689"/>
      <c r="L7" s="409"/>
    </row>
    <row r="8" spans="1:12" ht="15.75">
      <c r="A8" s="690" t="s">
        <v>525</v>
      </c>
      <c r="B8" s="691"/>
      <c r="C8" s="691"/>
      <c r="D8" s="691"/>
      <c r="E8" s="691"/>
      <c r="F8" s="691"/>
      <c r="G8" s="691"/>
      <c r="H8" s="691"/>
      <c r="I8" s="691"/>
      <c r="J8" s="691"/>
      <c r="K8" s="692"/>
      <c r="L8" s="409"/>
    </row>
    <row r="9" spans="1:12" ht="16.5" thickBot="1">
      <c r="A9" s="693" t="s">
        <v>526</v>
      </c>
      <c r="B9" s="694"/>
      <c r="C9" s="694"/>
      <c r="D9" s="694"/>
      <c r="E9" s="694"/>
      <c r="F9" s="694"/>
      <c r="G9" s="694"/>
      <c r="H9" s="694"/>
      <c r="I9" s="694"/>
      <c r="J9" s="694"/>
      <c r="K9" s="695"/>
      <c r="L9" s="409"/>
    </row>
    <row r="10" spans="1:12">
      <c r="A10" s="791" t="s">
        <v>527</v>
      </c>
      <c r="B10" s="696" t="s">
        <v>528</v>
      </c>
      <c r="C10" s="696"/>
      <c r="D10" s="696"/>
      <c r="E10" s="696"/>
      <c r="F10" s="696"/>
      <c r="G10" s="456" t="s">
        <v>529</v>
      </c>
      <c r="H10" s="456" t="s">
        <v>530</v>
      </c>
      <c r="I10" s="696" t="s">
        <v>531</v>
      </c>
      <c r="J10" s="696"/>
      <c r="K10" s="792" t="s">
        <v>532</v>
      </c>
      <c r="L10" s="409"/>
    </row>
    <row r="11" spans="1:12" s="315" customFormat="1" ht="30">
      <c r="A11" s="793" t="s">
        <v>533</v>
      </c>
      <c r="B11" s="697" t="s">
        <v>534</v>
      </c>
      <c r="C11" s="697"/>
      <c r="D11" s="697"/>
      <c r="E11" s="697"/>
      <c r="F11" s="697"/>
      <c r="G11" s="317" t="s">
        <v>535</v>
      </c>
      <c r="H11" s="317">
        <v>12</v>
      </c>
      <c r="I11" s="698">
        <v>0</v>
      </c>
      <c r="J11" s="698"/>
      <c r="K11" s="794">
        <f>I11*H11</f>
        <v>0</v>
      </c>
    </row>
    <row r="12" spans="1:12" s="315" customFormat="1" ht="30" customHeight="1">
      <c r="A12" s="795" t="s">
        <v>536</v>
      </c>
      <c r="B12" s="699" t="s">
        <v>534</v>
      </c>
      <c r="C12" s="699"/>
      <c r="D12" s="699"/>
      <c r="E12" s="699"/>
      <c r="F12" s="699"/>
      <c r="G12" s="323" t="s">
        <v>535</v>
      </c>
      <c r="H12" s="323">
        <v>12</v>
      </c>
      <c r="I12" s="704">
        <v>0</v>
      </c>
      <c r="J12" s="705"/>
      <c r="K12" s="794">
        <f t="shared" ref="K12:K13" si="0">I12*H12</f>
        <v>0</v>
      </c>
    </row>
    <row r="13" spans="1:12" s="315" customFormat="1" ht="30" customHeight="1">
      <c r="A13" s="796" t="s">
        <v>537</v>
      </c>
      <c r="B13" s="700" t="s">
        <v>534</v>
      </c>
      <c r="C13" s="700"/>
      <c r="D13" s="700"/>
      <c r="E13" s="700"/>
      <c r="F13" s="701"/>
      <c r="G13" s="457" t="s">
        <v>535</v>
      </c>
      <c r="H13" s="457">
        <v>12</v>
      </c>
      <c r="I13" s="702">
        <v>0</v>
      </c>
      <c r="J13" s="703"/>
      <c r="K13" s="797">
        <f t="shared" si="0"/>
        <v>0</v>
      </c>
    </row>
    <row r="14" spans="1:12">
      <c r="A14" s="681" t="s">
        <v>538</v>
      </c>
      <c r="B14" s="682"/>
      <c r="C14" s="682"/>
      <c r="D14" s="682"/>
      <c r="E14" s="682"/>
      <c r="F14" s="682"/>
      <c r="G14" s="682"/>
      <c r="H14" s="682"/>
      <c r="I14" s="682"/>
      <c r="J14" s="682"/>
      <c r="K14" s="316">
        <f>MIN(K11:K13)</f>
        <v>0</v>
      </c>
      <c r="L14" s="409"/>
    </row>
    <row r="15" spans="1:12">
      <c r="A15" s="675" t="s">
        <v>539</v>
      </c>
      <c r="B15" s="676"/>
      <c r="C15" s="676"/>
      <c r="D15" s="676"/>
      <c r="E15" s="676"/>
      <c r="F15" s="676"/>
      <c r="G15" s="676"/>
      <c r="H15" s="676"/>
      <c r="I15" s="676"/>
      <c r="J15" s="677"/>
      <c r="K15" s="302">
        <f>'BDI - M.O PERMANENTE'!K10</f>
        <v>0</v>
      </c>
      <c r="L15" s="409"/>
    </row>
    <row r="16" spans="1:12">
      <c r="A16" s="685" t="s">
        <v>540</v>
      </c>
      <c r="B16" s="686"/>
      <c r="C16" s="686"/>
      <c r="D16" s="686"/>
      <c r="E16" s="686"/>
      <c r="F16" s="686"/>
      <c r="G16" s="686"/>
      <c r="H16" s="686"/>
      <c r="I16" s="686"/>
      <c r="J16" s="686"/>
      <c r="K16" s="303">
        <f>K17/12</f>
        <v>0</v>
      </c>
      <c r="L16" s="409"/>
    </row>
    <row r="17" spans="1:12" ht="15.75" thickBot="1">
      <c r="A17" s="683" t="s">
        <v>541</v>
      </c>
      <c r="B17" s="684"/>
      <c r="C17" s="684"/>
      <c r="D17" s="684"/>
      <c r="E17" s="684"/>
      <c r="F17" s="684"/>
      <c r="G17" s="684"/>
      <c r="H17" s="684"/>
      <c r="I17" s="684"/>
      <c r="J17" s="684"/>
      <c r="K17" s="304">
        <f>(K15+1)*K14</f>
        <v>0</v>
      </c>
      <c r="L17" s="409"/>
    </row>
    <row r="19" spans="1:12">
      <c r="A19" s="155"/>
      <c r="B19" s="409"/>
      <c r="C19" s="409"/>
      <c r="D19" s="409"/>
      <c r="E19" s="409"/>
      <c r="F19" s="409"/>
      <c r="G19" s="409"/>
      <c r="H19" s="409"/>
      <c r="I19" s="409"/>
      <c r="J19" s="409"/>
      <c r="K19" s="409"/>
      <c r="L19" s="409"/>
    </row>
    <row r="26" spans="1:12">
      <c r="A26" s="155"/>
      <c r="B26" s="409"/>
      <c r="C26" s="409"/>
      <c r="D26" s="409"/>
      <c r="E26" s="409"/>
      <c r="F26" s="409"/>
      <c r="G26" s="409"/>
      <c r="H26" s="409"/>
      <c r="I26" s="409"/>
      <c r="J26" s="409"/>
      <c r="K26" s="409"/>
      <c r="L26" s="409"/>
    </row>
    <row r="27" spans="1:12">
      <c r="A27" s="156"/>
      <c r="B27" s="409"/>
      <c r="C27" s="409"/>
      <c r="D27" s="409"/>
      <c r="E27" s="409"/>
      <c r="F27" s="409"/>
      <c r="G27" s="409"/>
      <c r="H27" s="409"/>
      <c r="I27" s="409"/>
      <c r="J27" s="409"/>
      <c r="K27" s="409"/>
      <c r="L27" s="409"/>
    </row>
  </sheetData>
  <mergeCells count="21">
    <mergeCell ref="A15:J15"/>
    <mergeCell ref="A6:K6"/>
    <mergeCell ref="A14:J14"/>
    <mergeCell ref="A17:J17"/>
    <mergeCell ref="A16:J16"/>
    <mergeCell ref="A7:K7"/>
    <mergeCell ref="A8:K8"/>
    <mergeCell ref="A9:K9"/>
    <mergeCell ref="B10:F10"/>
    <mergeCell ref="B11:F11"/>
    <mergeCell ref="I11:J11"/>
    <mergeCell ref="I10:J10"/>
    <mergeCell ref="B12:F12"/>
    <mergeCell ref="B13:F13"/>
    <mergeCell ref="I13:J13"/>
    <mergeCell ref="I12:J12"/>
    <mergeCell ref="A1:K1"/>
    <mergeCell ref="A2:K2"/>
    <mergeCell ref="A3:K3"/>
    <mergeCell ref="A4:K4"/>
    <mergeCell ref="A5:K5"/>
  </mergeCells>
  <pageMargins left="0.61" right="0.511811024" top="0.78740157499999996" bottom="0.78740157499999996" header="0.31496062000000002" footer="0.31496062000000002"/>
  <pageSetup paperSize="9" scale="96"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L24"/>
  <sheetViews>
    <sheetView showGridLines="0" view="pageBreakPreview" zoomScale="80" zoomScaleNormal="100" zoomScaleSheetLayoutView="80" workbookViewId="0">
      <selection activeCell="H21" sqref="H21"/>
    </sheetView>
  </sheetViews>
  <sheetFormatPr defaultRowHeight="15"/>
  <cols>
    <col min="1" max="1" width="9.5703125" customWidth="1"/>
    <col min="3" max="3" width="16.28515625" customWidth="1"/>
    <col min="7" max="7" width="33.140625" customWidth="1"/>
    <col min="12" max="12" width="10.5703125" customWidth="1"/>
  </cols>
  <sheetData>
    <row r="1" spans="1:12" s="97" customFormat="1" ht="62.25" customHeight="1">
      <c r="A1" s="458"/>
      <c r="B1" s="458"/>
      <c r="C1" s="458"/>
      <c r="D1" s="458"/>
      <c r="E1" s="458"/>
      <c r="F1" s="458"/>
      <c r="G1" s="458"/>
      <c r="H1" s="458"/>
      <c r="I1" s="458"/>
      <c r="J1" s="458"/>
      <c r="K1" s="458"/>
      <c r="L1" s="458"/>
    </row>
    <row r="2" spans="1:12" s="97" customFormat="1" ht="15" customHeight="1">
      <c r="A2" s="458" t="s">
        <v>0</v>
      </c>
      <c r="B2" s="458"/>
      <c r="C2" s="458"/>
      <c r="D2" s="458"/>
      <c r="E2" s="458"/>
      <c r="F2" s="458"/>
      <c r="G2" s="458"/>
      <c r="H2" s="458"/>
      <c r="I2" s="458"/>
      <c r="J2" s="458"/>
      <c r="K2" s="458"/>
      <c r="L2" s="458"/>
    </row>
    <row r="3" spans="1:12" s="97" customFormat="1" ht="15" customHeight="1">
      <c r="A3" s="458" t="s">
        <v>1</v>
      </c>
      <c r="B3" s="458"/>
      <c r="C3" s="458"/>
      <c r="D3" s="458"/>
      <c r="E3" s="458"/>
      <c r="F3" s="458"/>
      <c r="G3" s="458"/>
      <c r="H3" s="458"/>
      <c r="I3" s="458"/>
      <c r="J3" s="458"/>
      <c r="K3" s="458"/>
      <c r="L3" s="458"/>
    </row>
    <row r="4" spans="1:12" s="97" customFormat="1" ht="15" customHeight="1" thickBot="1">
      <c r="A4" s="570" t="s">
        <v>2</v>
      </c>
      <c r="B4" s="570"/>
      <c r="C4" s="570"/>
      <c r="D4" s="570"/>
      <c r="E4" s="570"/>
      <c r="F4" s="570"/>
      <c r="G4" s="570"/>
      <c r="H4" s="570"/>
      <c r="I4" s="570"/>
      <c r="J4" s="570"/>
      <c r="K4" s="570"/>
      <c r="L4" s="570"/>
    </row>
    <row r="5" spans="1:12" ht="58.5" customHeight="1" thickBot="1">
      <c r="A5" s="716" t="s">
        <v>542</v>
      </c>
      <c r="B5" s="649"/>
      <c r="C5" s="649"/>
      <c r="D5" s="649"/>
      <c r="E5" s="649"/>
      <c r="F5" s="649"/>
      <c r="G5" s="649"/>
      <c r="H5" s="649"/>
      <c r="I5" s="649"/>
      <c r="J5" s="649"/>
      <c r="K5" s="649"/>
      <c r="L5" s="717"/>
    </row>
    <row r="6" spans="1:12" ht="15.75" customHeight="1" thickBot="1">
      <c r="A6" s="654"/>
      <c r="B6" s="654"/>
      <c r="C6" s="654"/>
      <c r="D6" s="654"/>
      <c r="E6" s="654"/>
      <c r="F6" s="654"/>
      <c r="G6" s="654"/>
      <c r="H6" s="654"/>
      <c r="I6" s="654"/>
      <c r="J6" s="654"/>
      <c r="K6" s="654"/>
      <c r="L6" s="654"/>
    </row>
    <row r="7" spans="1:12">
      <c r="A7" s="718" t="s">
        <v>433</v>
      </c>
      <c r="B7" s="719"/>
      <c r="C7" s="719"/>
      <c r="D7" s="719"/>
      <c r="E7" s="719"/>
      <c r="F7" s="719"/>
      <c r="G7" s="719"/>
      <c r="H7" s="719"/>
      <c r="I7" s="719"/>
      <c r="J7" s="719"/>
      <c r="K7" s="719"/>
      <c r="L7" s="720"/>
    </row>
    <row r="8" spans="1:12">
      <c r="A8" s="721" t="s">
        <v>434</v>
      </c>
      <c r="B8" s="651"/>
      <c r="C8" s="651"/>
      <c r="D8" s="651"/>
      <c r="E8" s="651"/>
      <c r="F8" s="651"/>
      <c r="G8" s="651"/>
      <c r="H8" s="612" t="s">
        <v>543</v>
      </c>
      <c r="I8" s="651"/>
      <c r="J8" s="651"/>
      <c r="K8" s="651"/>
      <c r="L8" s="722"/>
    </row>
    <row r="9" spans="1:12">
      <c r="A9" s="721" t="s">
        <v>436</v>
      </c>
      <c r="B9" s="651"/>
      <c r="C9" s="651"/>
      <c r="D9" s="651"/>
      <c r="E9" s="651"/>
      <c r="F9" s="651"/>
      <c r="G9" s="651"/>
      <c r="H9" s="612" t="s">
        <v>437</v>
      </c>
      <c r="I9" s="651"/>
      <c r="J9" s="651"/>
      <c r="K9" s="651"/>
      <c r="L9" s="722"/>
    </row>
    <row r="10" spans="1:12">
      <c r="A10" s="707" t="s">
        <v>438</v>
      </c>
      <c r="B10" s="619"/>
      <c r="C10" s="620"/>
      <c r="D10" s="143" t="s">
        <v>439</v>
      </c>
      <c r="E10" s="143"/>
      <c r="F10" s="143"/>
      <c r="G10" s="623" t="s">
        <v>440</v>
      </c>
      <c r="H10" s="624"/>
      <c r="I10" s="627" t="s">
        <v>441</v>
      </c>
      <c r="J10" s="627"/>
      <c r="K10" s="655">
        <f>((1+H15+H13+H12)*(1+H14)*(1+H16))/(1-H17)-1</f>
        <v>0</v>
      </c>
      <c r="L10" s="709"/>
    </row>
    <row r="11" spans="1:12">
      <c r="A11" s="708"/>
      <c r="B11" s="621"/>
      <c r="C11" s="622"/>
      <c r="D11" s="144" t="s">
        <v>442</v>
      </c>
      <c r="E11" s="144" t="s">
        <v>443</v>
      </c>
      <c r="F11" s="144" t="s">
        <v>444</v>
      </c>
      <c r="G11" s="625"/>
      <c r="H11" s="626"/>
      <c r="I11" s="627"/>
      <c r="J11" s="627"/>
      <c r="K11" s="656"/>
      <c r="L11" s="710"/>
    </row>
    <row r="12" spans="1:12">
      <c r="A12" s="145">
        <v>1</v>
      </c>
      <c r="B12" s="614" t="s">
        <v>445</v>
      </c>
      <c r="C12" s="615"/>
      <c r="D12" s="146">
        <v>3.0000000000000001E-3</v>
      </c>
      <c r="E12" s="146">
        <v>4.7999999999999996E-3</v>
      </c>
      <c r="F12" s="146">
        <v>8.2000000000000007E-3</v>
      </c>
      <c r="G12" s="147" t="s">
        <v>445</v>
      </c>
      <c r="H12" s="148">
        <v>0</v>
      </c>
      <c r="I12" s="628" t="s">
        <v>446</v>
      </c>
      <c r="J12" s="629"/>
      <c r="K12" s="629"/>
      <c r="L12" s="711"/>
    </row>
    <row r="13" spans="1:12">
      <c r="A13" s="145">
        <v>2</v>
      </c>
      <c r="B13" s="614" t="s">
        <v>447</v>
      </c>
      <c r="C13" s="615"/>
      <c r="D13" s="146">
        <v>5.5999999999999999E-3</v>
      </c>
      <c r="E13" s="146">
        <v>8.5000000000000006E-3</v>
      </c>
      <c r="F13" s="146">
        <v>8.8999999999999999E-3</v>
      </c>
      <c r="G13" s="147" t="s">
        <v>447</v>
      </c>
      <c r="H13" s="148">
        <v>0</v>
      </c>
      <c r="I13" s="630"/>
      <c r="J13" s="631"/>
      <c r="K13" s="631"/>
      <c r="L13" s="712"/>
    </row>
    <row r="14" spans="1:12">
      <c r="A14" s="145">
        <v>3</v>
      </c>
      <c r="B14" s="614" t="s">
        <v>448</v>
      </c>
      <c r="C14" s="615"/>
      <c r="D14" s="146">
        <v>8.5000000000000006E-3</v>
      </c>
      <c r="E14" s="146">
        <v>8.5000000000000006E-3</v>
      </c>
      <c r="F14" s="146">
        <v>1.11E-2</v>
      </c>
      <c r="G14" s="147" t="s">
        <v>448</v>
      </c>
      <c r="H14" s="148">
        <v>0</v>
      </c>
      <c r="I14" s="616" t="s">
        <v>544</v>
      </c>
      <c r="J14" s="617"/>
      <c r="K14" s="617"/>
      <c r="L14" s="706"/>
    </row>
    <row r="15" spans="1:12">
      <c r="A15" s="145">
        <v>4</v>
      </c>
      <c r="B15" s="614" t="s">
        <v>450</v>
      </c>
      <c r="C15" s="615"/>
      <c r="D15" s="146">
        <v>1.4999999999999999E-2</v>
      </c>
      <c r="E15" s="146">
        <v>3.4500000000000003E-2</v>
      </c>
      <c r="F15" s="149">
        <v>4.4900000000000002E-2</v>
      </c>
      <c r="G15" s="147" t="s">
        <v>450</v>
      </c>
      <c r="H15" s="148">
        <v>0</v>
      </c>
      <c r="I15" s="618" t="s">
        <v>451</v>
      </c>
      <c r="J15" s="617"/>
      <c r="K15" s="617"/>
      <c r="L15" s="706"/>
    </row>
    <row r="16" spans="1:12">
      <c r="A16" s="145">
        <v>5</v>
      </c>
      <c r="B16" s="614" t="s">
        <v>452</v>
      </c>
      <c r="C16" s="615"/>
      <c r="D16" s="146">
        <v>3.5000000000000003E-2</v>
      </c>
      <c r="E16" s="146">
        <v>5.11E-2</v>
      </c>
      <c r="F16" s="146">
        <v>6.2199999999999998E-2</v>
      </c>
      <c r="G16" s="147" t="s">
        <v>452</v>
      </c>
      <c r="H16" s="148">
        <v>0</v>
      </c>
      <c r="I16" s="644" t="s">
        <v>453</v>
      </c>
      <c r="J16" s="645"/>
      <c r="K16" s="645"/>
      <c r="L16" s="715"/>
    </row>
    <row r="17" spans="1:12">
      <c r="A17" s="145">
        <v>6</v>
      </c>
      <c r="B17" s="614" t="s">
        <v>454</v>
      </c>
      <c r="C17" s="615"/>
      <c r="D17" s="632" t="s">
        <v>455</v>
      </c>
      <c r="E17" s="633"/>
      <c r="F17" s="634"/>
      <c r="G17" s="147" t="s">
        <v>456</v>
      </c>
      <c r="H17" s="148">
        <f>SUM(H18:H21)</f>
        <v>0</v>
      </c>
      <c r="I17" s="644"/>
      <c r="J17" s="645"/>
      <c r="K17" s="645"/>
      <c r="L17" s="715"/>
    </row>
    <row r="18" spans="1:12">
      <c r="A18" s="145" t="s">
        <v>457</v>
      </c>
      <c r="B18" s="614" t="s">
        <v>458</v>
      </c>
      <c r="C18" s="615"/>
      <c r="D18" s="632" t="s">
        <v>455</v>
      </c>
      <c r="E18" s="633"/>
      <c r="F18" s="634"/>
      <c r="G18" s="147" t="s">
        <v>458</v>
      </c>
      <c r="H18" s="148">
        <v>0</v>
      </c>
      <c r="I18" s="644"/>
      <c r="J18" s="645"/>
      <c r="K18" s="645"/>
      <c r="L18" s="715"/>
    </row>
    <row r="19" spans="1:12">
      <c r="A19" s="145" t="s">
        <v>459</v>
      </c>
      <c r="B19" s="614" t="s">
        <v>460</v>
      </c>
      <c r="C19" s="615"/>
      <c r="D19" s="632" t="s">
        <v>455</v>
      </c>
      <c r="E19" s="633"/>
      <c r="F19" s="634"/>
      <c r="G19" s="147" t="s">
        <v>460</v>
      </c>
      <c r="H19" s="148">
        <v>0</v>
      </c>
      <c r="I19" s="644"/>
      <c r="J19" s="645"/>
      <c r="K19" s="645"/>
      <c r="L19" s="715"/>
    </row>
    <row r="20" spans="1:12">
      <c r="A20" s="145" t="s">
        <v>461</v>
      </c>
      <c r="B20" s="614" t="s">
        <v>462</v>
      </c>
      <c r="C20" s="615"/>
      <c r="D20" s="632" t="s">
        <v>455</v>
      </c>
      <c r="E20" s="633"/>
      <c r="F20" s="634"/>
      <c r="G20" s="147" t="s">
        <v>462</v>
      </c>
      <c r="H20" s="148">
        <v>0</v>
      </c>
      <c r="I20" s="635" t="s">
        <v>463</v>
      </c>
      <c r="J20" s="636"/>
      <c r="K20" s="636"/>
      <c r="L20" s="713"/>
    </row>
    <row r="21" spans="1:12">
      <c r="A21" s="150" t="s">
        <v>464</v>
      </c>
      <c r="B21" s="639" t="s">
        <v>465</v>
      </c>
      <c r="C21" s="640"/>
      <c r="D21" s="641" t="s">
        <v>455</v>
      </c>
      <c r="E21" s="642"/>
      <c r="F21" s="643"/>
      <c r="G21" s="151" t="s">
        <v>465</v>
      </c>
      <c r="H21" s="152">
        <v>0</v>
      </c>
      <c r="I21" s="637"/>
      <c r="J21" s="638"/>
      <c r="K21" s="638"/>
      <c r="L21" s="714"/>
    </row>
    <row r="22" spans="1:12" ht="3.75" customHeight="1">
      <c r="A22" s="721" t="s">
        <v>466</v>
      </c>
      <c r="B22" s="612"/>
      <c r="C22" s="612"/>
      <c r="D22" s="612"/>
      <c r="E22" s="612"/>
      <c r="F22" s="612"/>
      <c r="G22" s="612"/>
      <c r="H22" s="612"/>
      <c r="I22" s="613"/>
      <c r="J22" s="613"/>
      <c r="K22" s="613"/>
      <c r="L22" s="786"/>
    </row>
    <row r="23" spans="1:12">
      <c r="A23" s="721"/>
      <c r="B23" s="612"/>
      <c r="C23" s="612"/>
      <c r="D23" s="612"/>
      <c r="E23" s="612"/>
      <c r="F23" s="612"/>
      <c r="G23" s="612"/>
      <c r="H23" s="612"/>
      <c r="I23" s="612"/>
      <c r="J23" s="612"/>
      <c r="K23" s="612"/>
      <c r="L23" s="787"/>
    </row>
    <row r="24" spans="1:12" ht="15.75" thickBot="1">
      <c r="A24" s="788" t="s">
        <v>467</v>
      </c>
      <c r="B24" s="789"/>
      <c r="C24" s="789"/>
      <c r="D24" s="789"/>
      <c r="E24" s="789"/>
      <c r="F24" s="789"/>
      <c r="G24" s="789"/>
      <c r="H24" s="789"/>
      <c r="I24" s="789"/>
      <c r="J24" s="789"/>
      <c r="K24" s="789"/>
      <c r="L24" s="790"/>
    </row>
  </sheetData>
  <mergeCells count="37">
    <mergeCell ref="B13:C13"/>
    <mergeCell ref="A5:L5"/>
    <mergeCell ref="A7:L7"/>
    <mergeCell ref="A8:G8"/>
    <mergeCell ref="H8:L8"/>
    <mergeCell ref="A9:G9"/>
    <mergeCell ref="H9:L9"/>
    <mergeCell ref="A6:L6"/>
    <mergeCell ref="A24:L24"/>
    <mergeCell ref="B19:C19"/>
    <mergeCell ref="D19:F19"/>
    <mergeCell ref="B20:C20"/>
    <mergeCell ref="D20:F20"/>
    <mergeCell ref="I20:L21"/>
    <mergeCell ref="B21:C21"/>
    <mergeCell ref="D21:F21"/>
    <mergeCell ref="I16:L19"/>
    <mergeCell ref="B17:C17"/>
    <mergeCell ref="D17:F17"/>
    <mergeCell ref="B18:C18"/>
    <mergeCell ref="D18:F18"/>
    <mergeCell ref="A1:L1"/>
    <mergeCell ref="A2:L2"/>
    <mergeCell ref="A3:L3"/>
    <mergeCell ref="A4:L4"/>
    <mergeCell ref="A22:L23"/>
    <mergeCell ref="B14:C14"/>
    <mergeCell ref="I14:L14"/>
    <mergeCell ref="B15:C15"/>
    <mergeCell ref="I15:L15"/>
    <mergeCell ref="B16:C16"/>
    <mergeCell ref="A10:C11"/>
    <mergeCell ref="G10:H11"/>
    <mergeCell ref="I10:J11"/>
    <mergeCell ref="K10:L11"/>
    <mergeCell ref="B12:C12"/>
    <mergeCell ref="I12:L13"/>
  </mergeCells>
  <pageMargins left="0.511811024" right="0.511811024" top="0.78740157499999996" bottom="0.78740157499999996" header="0.31496062000000002" footer="0.31496062000000002"/>
  <pageSetup paperSize="9" scale="95" fitToHeight="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2"/>
  <sheetViews>
    <sheetView showGridLines="0" showOutlineSymbols="0" zoomScale="90" zoomScaleNormal="90" zoomScaleSheetLayoutView="80" workbookViewId="0">
      <selection activeCell="H169" sqref="G169:H169"/>
    </sheetView>
  </sheetViews>
  <sheetFormatPr defaultColWidth="9.140625" defaultRowHeight="15"/>
  <cols>
    <col min="1" max="1" width="11.42578125" style="406" bestFit="1" customWidth="1"/>
    <col min="2" max="2" width="11.42578125" style="397" bestFit="1" customWidth="1"/>
    <col min="3" max="3" width="11.7109375" style="239" customWidth="1"/>
    <col min="4" max="4" width="68.5703125" style="239" bestFit="1" customWidth="1"/>
    <col min="5" max="5" width="9.140625" style="239" bestFit="1" customWidth="1"/>
    <col min="6" max="6" width="10.140625" style="315" customWidth="1"/>
    <col min="7" max="8" width="14.85546875" style="382" bestFit="1" customWidth="1"/>
    <col min="9" max="10" width="14.85546875" style="382" customWidth="1"/>
    <col min="11" max="11" width="14.85546875" style="382" bestFit="1" customWidth="1"/>
    <col min="12" max="12" width="9.140625" style="239" customWidth="1"/>
    <col min="13" max="13" width="15" style="239" bestFit="1" customWidth="1"/>
    <col min="14" max="16384" width="9.140625" style="239"/>
  </cols>
  <sheetData>
    <row r="1" spans="1:13" s="173" customFormat="1">
      <c r="A1" s="617"/>
      <c r="B1" s="617"/>
      <c r="C1" s="617"/>
      <c r="D1" s="617"/>
      <c r="E1" s="617"/>
      <c r="F1" s="617"/>
      <c r="G1" s="617"/>
      <c r="H1" s="617"/>
      <c r="I1" s="617"/>
      <c r="J1" s="617"/>
      <c r="K1" s="617"/>
    </row>
    <row r="2" spans="1:13" s="173" customFormat="1">
      <c r="A2" s="617"/>
      <c r="B2" s="617"/>
      <c r="C2" s="617"/>
      <c r="D2" s="617"/>
      <c r="E2" s="617"/>
      <c r="F2" s="617"/>
      <c r="G2" s="617"/>
      <c r="H2" s="617"/>
      <c r="I2" s="617"/>
      <c r="J2" s="617"/>
      <c r="K2" s="617"/>
    </row>
    <row r="3" spans="1:13" s="173" customFormat="1">
      <c r="A3" s="617"/>
      <c r="B3" s="617"/>
      <c r="C3" s="617"/>
      <c r="D3" s="617"/>
      <c r="E3" s="617"/>
      <c r="F3" s="617"/>
      <c r="G3" s="617"/>
      <c r="H3" s="617"/>
      <c r="I3" s="617"/>
      <c r="J3" s="617"/>
      <c r="K3" s="617"/>
    </row>
    <row r="4" spans="1:13" s="173" customFormat="1">
      <c r="A4" s="617"/>
      <c r="B4" s="617"/>
      <c r="C4" s="617"/>
      <c r="D4" s="617"/>
      <c r="E4" s="617"/>
      <c r="F4" s="617"/>
      <c r="G4" s="617"/>
      <c r="H4" s="617"/>
      <c r="I4" s="617"/>
      <c r="J4" s="617"/>
      <c r="K4" s="617"/>
    </row>
    <row r="5" spans="1:13" s="173" customFormat="1">
      <c r="A5" s="657" t="s">
        <v>0</v>
      </c>
      <c r="B5" s="657"/>
      <c r="C5" s="657"/>
      <c r="D5" s="657"/>
      <c r="E5" s="657"/>
      <c r="F5" s="657"/>
      <c r="G5" s="657"/>
      <c r="H5" s="657"/>
      <c r="I5" s="657"/>
      <c r="J5" s="657"/>
      <c r="K5" s="657"/>
    </row>
    <row r="6" spans="1:13" s="173" customFormat="1">
      <c r="A6" s="657" t="s">
        <v>1</v>
      </c>
      <c r="B6" s="657"/>
      <c r="C6" s="657"/>
      <c r="D6" s="657"/>
      <c r="E6" s="657"/>
      <c r="F6" s="657"/>
      <c r="G6" s="657"/>
      <c r="H6" s="657"/>
      <c r="I6" s="657"/>
      <c r="J6" s="657"/>
      <c r="K6" s="657"/>
    </row>
    <row r="7" spans="1:13" s="97" customFormat="1" ht="12.75">
      <c r="A7" s="657" t="s">
        <v>2</v>
      </c>
      <c r="B7" s="657"/>
      <c r="C7" s="657"/>
      <c r="D7" s="657"/>
      <c r="E7" s="657"/>
      <c r="F7" s="657"/>
      <c r="G7" s="657"/>
      <c r="H7" s="657"/>
      <c r="I7" s="657"/>
      <c r="J7" s="657"/>
      <c r="K7" s="657"/>
    </row>
    <row r="8" spans="1:13" s="97" customFormat="1" ht="13.5" thickBot="1">
      <c r="A8" s="398"/>
      <c r="B8" s="447"/>
      <c r="C8" s="447"/>
      <c r="D8" s="447"/>
      <c r="E8" s="447"/>
      <c r="F8" s="100"/>
      <c r="G8" s="100"/>
      <c r="H8" s="100"/>
      <c r="I8" s="100"/>
      <c r="J8" s="100"/>
      <c r="K8" s="100"/>
    </row>
    <row r="9" spans="1:13" s="97" customFormat="1" ht="29.25" thickBot="1">
      <c r="A9" s="729" t="s">
        <v>545</v>
      </c>
      <c r="B9" s="730"/>
      <c r="C9" s="730"/>
      <c r="D9" s="730"/>
      <c r="E9" s="730"/>
      <c r="F9" s="730"/>
      <c r="G9" s="730"/>
      <c r="H9" s="730"/>
      <c r="I9" s="730"/>
      <c r="J9" s="730"/>
      <c r="K9" s="731"/>
    </row>
    <row r="10" spans="1:13" ht="15" customHeight="1">
      <c r="A10" s="312"/>
      <c r="B10" s="453"/>
      <c r="C10" s="410"/>
      <c r="D10" s="453" t="s">
        <v>469</v>
      </c>
      <c r="E10" s="735" t="s">
        <v>470</v>
      </c>
      <c r="F10" s="735"/>
      <c r="G10" s="735" t="s">
        <v>471</v>
      </c>
      <c r="H10" s="735"/>
      <c r="I10" s="736" t="s">
        <v>472</v>
      </c>
      <c r="J10" s="736"/>
      <c r="K10" s="737"/>
      <c r="L10" s="409"/>
      <c r="M10" s="409"/>
    </row>
    <row r="11" spans="1:13" ht="45" customHeight="1" thickBot="1">
      <c r="A11" s="305"/>
      <c r="B11" s="452"/>
      <c r="C11" s="454"/>
      <c r="D11" s="452" t="s">
        <v>546</v>
      </c>
      <c r="E11" s="727" t="s">
        <v>547</v>
      </c>
      <c r="F11" s="727"/>
      <c r="G11" s="728">
        <f>'BDI - Mat. e Equip.'!K10</f>
        <v>0</v>
      </c>
      <c r="H11" s="727"/>
      <c r="I11" s="738" t="s">
        <v>475</v>
      </c>
      <c r="J11" s="738"/>
      <c r="K11" s="739"/>
      <c r="L11" s="409"/>
      <c r="M11" s="409"/>
    </row>
    <row r="12" spans="1:13">
      <c r="A12" s="664" t="s">
        <v>548</v>
      </c>
      <c r="B12" s="660"/>
      <c r="C12" s="660"/>
      <c r="D12" s="660"/>
      <c r="E12" s="660"/>
      <c r="F12" s="660"/>
      <c r="G12" s="660"/>
      <c r="H12" s="660"/>
      <c r="I12" s="660"/>
      <c r="J12" s="660"/>
      <c r="K12" s="660"/>
      <c r="L12" s="409"/>
      <c r="M12" s="409"/>
    </row>
    <row r="13" spans="1:13" s="382" customFormat="1" ht="30">
      <c r="A13" s="383" t="s">
        <v>13</v>
      </c>
      <c r="B13" s="385" t="s">
        <v>477</v>
      </c>
      <c r="C13" s="384" t="s">
        <v>478</v>
      </c>
      <c r="D13" s="384" t="s">
        <v>14</v>
      </c>
      <c r="E13" s="385" t="s">
        <v>479</v>
      </c>
      <c r="F13" s="385" t="s">
        <v>480</v>
      </c>
      <c r="G13" s="385" t="s">
        <v>481</v>
      </c>
      <c r="H13" s="385" t="s">
        <v>482</v>
      </c>
      <c r="I13" s="385" t="s">
        <v>519</v>
      </c>
      <c r="J13" s="385" t="s">
        <v>483</v>
      </c>
      <c r="K13" s="386" t="s">
        <v>484</v>
      </c>
    </row>
    <row r="14" spans="1:13">
      <c r="A14" s="399">
        <v>1</v>
      </c>
      <c r="B14" s="393" t="s">
        <v>549</v>
      </c>
      <c r="C14" s="325" t="s">
        <v>549</v>
      </c>
      <c r="D14" s="325" t="s">
        <v>550</v>
      </c>
      <c r="E14" s="325" t="s">
        <v>549</v>
      </c>
      <c r="F14" s="429" t="s">
        <v>549</v>
      </c>
      <c r="G14" s="411" t="s">
        <v>549</v>
      </c>
      <c r="H14" s="411" t="s">
        <v>549</v>
      </c>
      <c r="I14" s="428">
        <f>SUM(I15:I168)</f>
        <v>0</v>
      </c>
      <c r="J14" s="428">
        <f>SUM(J15:J168)</f>
        <v>0</v>
      </c>
      <c r="K14" s="415" t="e">
        <f>J14/H719</f>
        <v>#DIV/0!</v>
      </c>
      <c r="L14" s="409"/>
      <c r="M14" s="409"/>
    </row>
    <row r="15" spans="1:13" ht="26.25">
      <c r="A15" s="400" t="s">
        <v>551</v>
      </c>
      <c r="B15" s="394">
        <v>414</v>
      </c>
      <c r="C15" s="326" t="s">
        <v>487</v>
      </c>
      <c r="D15" s="326" t="s">
        <v>552</v>
      </c>
      <c r="E15" s="326" t="s">
        <v>553</v>
      </c>
      <c r="F15" s="430">
        <v>100</v>
      </c>
      <c r="G15" s="425">
        <v>0</v>
      </c>
      <c r="H15" s="426">
        <f>G15*(1+$G$11)</f>
        <v>0</v>
      </c>
      <c r="I15" s="426">
        <f>G15*F15</f>
        <v>0</v>
      </c>
      <c r="J15" s="426">
        <f>F15*H15</f>
        <v>0</v>
      </c>
      <c r="K15" s="416" t="e">
        <f>J15/$H$719</f>
        <v>#DIV/0!</v>
      </c>
      <c r="L15" s="409"/>
      <c r="M15" s="407"/>
    </row>
    <row r="16" spans="1:13" ht="26.25">
      <c r="A16" s="400" t="s">
        <v>554</v>
      </c>
      <c r="B16" s="394">
        <v>410</v>
      </c>
      <c r="C16" s="326" t="s">
        <v>487</v>
      </c>
      <c r="D16" s="326" t="s">
        <v>555</v>
      </c>
      <c r="E16" s="326" t="s">
        <v>553</v>
      </c>
      <c r="F16" s="430">
        <v>100</v>
      </c>
      <c r="G16" s="425">
        <v>0</v>
      </c>
      <c r="H16" s="426">
        <f t="shared" ref="H16:H79" si="0">G16*(1+$G$11)</f>
        <v>0</v>
      </c>
      <c r="I16" s="426">
        <f t="shared" ref="I16:I79" si="1">G16*F16</f>
        <v>0</v>
      </c>
      <c r="J16" s="426">
        <f t="shared" ref="J16:J79" si="2">F16*H16</f>
        <v>0</v>
      </c>
      <c r="K16" s="416" t="e">
        <f t="shared" ref="K16:K79" si="3">J16/$H$719</f>
        <v>#DIV/0!</v>
      </c>
      <c r="L16" s="409"/>
      <c r="M16" s="407"/>
    </row>
    <row r="17" spans="1:13" ht="26.25">
      <c r="A17" s="400" t="s">
        <v>556</v>
      </c>
      <c r="B17" s="394">
        <v>411</v>
      </c>
      <c r="C17" s="326" t="s">
        <v>487</v>
      </c>
      <c r="D17" s="326" t="s">
        <v>557</v>
      </c>
      <c r="E17" s="326" t="s">
        <v>553</v>
      </c>
      <c r="F17" s="430">
        <v>100</v>
      </c>
      <c r="G17" s="425">
        <v>0</v>
      </c>
      <c r="H17" s="426">
        <f t="shared" si="0"/>
        <v>0</v>
      </c>
      <c r="I17" s="426">
        <f t="shared" si="1"/>
        <v>0</v>
      </c>
      <c r="J17" s="426">
        <f t="shared" si="2"/>
        <v>0</v>
      </c>
      <c r="K17" s="416" t="e">
        <f t="shared" si="3"/>
        <v>#DIV/0!</v>
      </c>
      <c r="L17" s="409"/>
      <c r="M17" s="407"/>
    </row>
    <row r="18" spans="1:13" ht="26.25">
      <c r="A18" s="400" t="s">
        <v>558</v>
      </c>
      <c r="B18" s="394">
        <v>408</v>
      </c>
      <c r="C18" s="326" t="s">
        <v>487</v>
      </c>
      <c r="D18" s="326" t="s">
        <v>559</v>
      </c>
      <c r="E18" s="326" t="s">
        <v>553</v>
      </c>
      <c r="F18" s="430">
        <v>100</v>
      </c>
      <c r="G18" s="425">
        <v>0</v>
      </c>
      <c r="H18" s="426">
        <f t="shared" si="0"/>
        <v>0</v>
      </c>
      <c r="I18" s="426">
        <f t="shared" si="1"/>
        <v>0</v>
      </c>
      <c r="J18" s="426">
        <f t="shared" si="2"/>
        <v>0</v>
      </c>
      <c r="K18" s="416" t="e">
        <f t="shared" si="3"/>
        <v>#DIV/0!</v>
      </c>
      <c r="L18" s="409"/>
      <c r="M18" s="407"/>
    </row>
    <row r="19" spans="1:13" ht="26.25">
      <c r="A19" s="400" t="s">
        <v>560</v>
      </c>
      <c r="B19" s="394">
        <v>394</v>
      </c>
      <c r="C19" s="326" t="s">
        <v>487</v>
      </c>
      <c r="D19" s="326" t="s">
        <v>561</v>
      </c>
      <c r="E19" s="326" t="s">
        <v>553</v>
      </c>
      <c r="F19" s="430">
        <v>50</v>
      </c>
      <c r="G19" s="425">
        <v>0</v>
      </c>
      <c r="H19" s="426">
        <f t="shared" si="0"/>
        <v>0</v>
      </c>
      <c r="I19" s="426">
        <f t="shared" si="1"/>
        <v>0</v>
      </c>
      <c r="J19" s="426">
        <f t="shared" si="2"/>
        <v>0</v>
      </c>
      <c r="K19" s="416" t="e">
        <f t="shared" si="3"/>
        <v>#DIV/0!</v>
      </c>
      <c r="L19" s="409"/>
      <c r="M19" s="407"/>
    </row>
    <row r="20" spans="1:13" ht="26.25">
      <c r="A20" s="400" t="s">
        <v>562</v>
      </c>
      <c r="B20" s="394">
        <v>392</v>
      </c>
      <c r="C20" s="326" t="s">
        <v>487</v>
      </c>
      <c r="D20" s="326" t="s">
        <v>563</v>
      </c>
      <c r="E20" s="326" t="s">
        <v>553</v>
      </c>
      <c r="F20" s="430">
        <v>100</v>
      </c>
      <c r="G20" s="425">
        <v>0</v>
      </c>
      <c r="H20" s="426">
        <f t="shared" si="0"/>
        <v>0</v>
      </c>
      <c r="I20" s="426">
        <f t="shared" si="1"/>
        <v>0</v>
      </c>
      <c r="J20" s="426">
        <f t="shared" si="2"/>
        <v>0</v>
      </c>
      <c r="K20" s="416" t="e">
        <f t="shared" si="3"/>
        <v>#DIV/0!</v>
      </c>
      <c r="L20" s="409"/>
      <c r="M20" s="407"/>
    </row>
    <row r="21" spans="1:13" ht="26.25">
      <c r="A21" s="400" t="s">
        <v>564</v>
      </c>
      <c r="B21" s="394">
        <v>39128</v>
      </c>
      <c r="C21" s="326" t="s">
        <v>487</v>
      </c>
      <c r="D21" s="326" t="s">
        <v>565</v>
      </c>
      <c r="E21" s="326" t="s">
        <v>553</v>
      </c>
      <c r="F21" s="430">
        <v>30</v>
      </c>
      <c r="G21" s="425">
        <v>0</v>
      </c>
      <c r="H21" s="426">
        <f t="shared" si="0"/>
        <v>0</v>
      </c>
      <c r="I21" s="426">
        <f t="shared" si="1"/>
        <v>0</v>
      </c>
      <c r="J21" s="426">
        <f t="shared" si="2"/>
        <v>0</v>
      </c>
      <c r="K21" s="416" t="e">
        <f t="shared" si="3"/>
        <v>#DIV/0!</v>
      </c>
      <c r="L21" s="409"/>
      <c r="M21" s="407"/>
    </row>
    <row r="22" spans="1:13" ht="26.25">
      <c r="A22" s="400" t="s">
        <v>566</v>
      </c>
      <c r="B22" s="394">
        <v>400</v>
      </c>
      <c r="C22" s="326" t="s">
        <v>487</v>
      </c>
      <c r="D22" s="326" t="s">
        <v>567</v>
      </c>
      <c r="E22" s="326" t="s">
        <v>553</v>
      </c>
      <c r="F22" s="430">
        <v>60</v>
      </c>
      <c r="G22" s="425">
        <v>0</v>
      </c>
      <c r="H22" s="426">
        <f t="shared" si="0"/>
        <v>0</v>
      </c>
      <c r="I22" s="426">
        <f t="shared" si="1"/>
        <v>0</v>
      </c>
      <c r="J22" s="426">
        <f t="shared" si="2"/>
        <v>0</v>
      </c>
      <c r="K22" s="416" t="e">
        <f t="shared" si="3"/>
        <v>#DIV/0!</v>
      </c>
      <c r="L22" s="409"/>
      <c r="M22" s="407"/>
    </row>
    <row r="23" spans="1:13" ht="26.25">
      <c r="A23" s="400" t="s">
        <v>568</v>
      </c>
      <c r="B23" s="394">
        <v>39138</v>
      </c>
      <c r="C23" s="326" t="s">
        <v>487</v>
      </c>
      <c r="D23" s="326" t="s">
        <v>569</v>
      </c>
      <c r="E23" s="326" t="s">
        <v>553</v>
      </c>
      <c r="F23" s="430">
        <v>5</v>
      </c>
      <c r="G23" s="425">
        <v>0</v>
      </c>
      <c r="H23" s="426">
        <f t="shared" si="0"/>
        <v>0</v>
      </c>
      <c r="I23" s="426">
        <f t="shared" si="1"/>
        <v>0</v>
      </c>
      <c r="J23" s="426">
        <f t="shared" si="2"/>
        <v>0</v>
      </c>
      <c r="K23" s="416" t="e">
        <f t="shared" si="3"/>
        <v>#DIV/0!</v>
      </c>
      <c r="L23" s="409"/>
      <c r="M23" s="407"/>
    </row>
    <row r="24" spans="1:13">
      <c r="A24" s="400" t="s">
        <v>570</v>
      </c>
      <c r="B24" s="394">
        <v>36801</v>
      </c>
      <c r="C24" s="326" t="s">
        <v>487</v>
      </c>
      <c r="D24" s="326" t="s">
        <v>571</v>
      </c>
      <c r="E24" s="326" t="s">
        <v>553</v>
      </c>
      <c r="F24" s="430">
        <v>1</v>
      </c>
      <c r="G24" s="425">
        <v>0</v>
      </c>
      <c r="H24" s="426">
        <f t="shared" si="0"/>
        <v>0</v>
      </c>
      <c r="I24" s="426">
        <f t="shared" si="1"/>
        <v>0</v>
      </c>
      <c r="J24" s="426">
        <f t="shared" si="2"/>
        <v>0</v>
      </c>
      <c r="K24" s="416" t="e">
        <f t="shared" si="3"/>
        <v>#DIV/0!</v>
      </c>
      <c r="L24" s="409"/>
      <c r="M24" s="407"/>
    </row>
    <row r="25" spans="1:13" ht="26.25">
      <c r="A25" s="400" t="s">
        <v>572</v>
      </c>
      <c r="B25" s="394">
        <v>12615</v>
      </c>
      <c r="C25" s="326" t="s">
        <v>487</v>
      </c>
      <c r="D25" s="326" t="s">
        <v>573</v>
      </c>
      <c r="E25" s="326" t="s">
        <v>553</v>
      </c>
      <c r="F25" s="430">
        <v>24</v>
      </c>
      <c r="G25" s="425">
        <v>0</v>
      </c>
      <c r="H25" s="426">
        <f t="shared" si="0"/>
        <v>0</v>
      </c>
      <c r="I25" s="426">
        <f t="shared" si="1"/>
        <v>0</v>
      </c>
      <c r="J25" s="426">
        <f t="shared" si="2"/>
        <v>0</v>
      </c>
      <c r="K25" s="416" t="e">
        <f t="shared" si="3"/>
        <v>#DIV/0!</v>
      </c>
      <c r="L25" s="409"/>
      <c r="M25" s="407"/>
    </row>
    <row r="26" spans="1:13">
      <c r="A26" s="400" t="s">
        <v>574</v>
      </c>
      <c r="B26" s="394">
        <v>7588</v>
      </c>
      <c r="C26" s="326" t="s">
        <v>487</v>
      </c>
      <c r="D26" s="326" t="s">
        <v>575</v>
      </c>
      <c r="E26" s="326" t="s">
        <v>553</v>
      </c>
      <c r="F26" s="430">
        <v>4</v>
      </c>
      <c r="G26" s="425">
        <v>0</v>
      </c>
      <c r="H26" s="426">
        <f t="shared" si="0"/>
        <v>0</v>
      </c>
      <c r="I26" s="426">
        <f t="shared" si="1"/>
        <v>0</v>
      </c>
      <c r="J26" s="426">
        <f t="shared" si="2"/>
        <v>0</v>
      </c>
      <c r="K26" s="416" t="e">
        <f t="shared" si="3"/>
        <v>#DIV/0!</v>
      </c>
      <c r="L26" s="409"/>
      <c r="M26" s="407"/>
    </row>
    <row r="27" spans="1:13" ht="26.25">
      <c r="A27" s="400" t="s">
        <v>576</v>
      </c>
      <c r="B27" s="394">
        <v>2516</v>
      </c>
      <c r="C27" s="326" t="s">
        <v>487</v>
      </c>
      <c r="D27" s="326" t="s">
        <v>577</v>
      </c>
      <c r="E27" s="326" t="s">
        <v>553</v>
      </c>
      <c r="F27" s="430">
        <v>2</v>
      </c>
      <c r="G27" s="425">
        <v>0</v>
      </c>
      <c r="H27" s="426">
        <f t="shared" si="0"/>
        <v>0</v>
      </c>
      <c r="I27" s="426">
        <f t="shared" si="1"/>
        <v>0</v>
      </c>
      <c r="J27" s="426">
        <f t="shared" si="2"/>
        <v>0</v>
      </c>
      <c r="K27" s="416" t="e">
        <f t="shared" si="3"/>
        <v>#DIV/0!</v>
      </c>
      <c r="L27" s="409"/>
      <c r="M27" s="407"/>
    </row>
    <row r="28" spans="1:13" ht="39">
      <c r="A28" s="400" t="s">
        <v>578</v>
      </c>
      <c r="B28" s="394">
        <v>2517</v>
      </c>
      <c r="C28" s="326" t="s">
        <v>487</v>
      </c>
      <c r="D28" s="326" t="s">
        <v>579</v>
      </c>
      <c r="E28" s="326" t="s">
        <v>553</v>
      </c>
      <c r="F28" s="430">
        <v>2</v>
      </c>
      <c r="G28" s="425">
        <v>0</v>
      </c>
      <c r="H28" s="426">
        <f t="shared" si="0"/>
        <v>0</v>
      </c>
      <c r="I28" s="426">
        <f t="shared" si="1"/>
        <v>0</v>
      </c>
      <c r="J28" s="426">
        <f t="shared" si="2"/>
        <v>0</v>
      </c>
      <c r="K28" s="416" t="e">
        <f t="shared" si="3"/>
        <v>#DIV/0!</v>
      </c>
      <c r="L28" s="409"/>
      <c r="M28" s="407"/>
    </row>
    <row r="29" spans="1:13" ht="39">
      <c r="A29" s="400" t="s">
        <v>580</v>
      </c>
      <c r="B29" s="394">
        <v>2515</v>
      </c>
      <c r="C29" s="326" t="s">
        <v>487</v>
      </c>
      <c r="D29" s="326" t="s">
        <v>581</v>
      </c>
      <c r="E29" s="326" t="s">
        <v>553</v>
      </c>
      <c r="F29" s="430">
        <v>6</v>
      </c>
      <c r="G29" s="425">
        <v>0</v>
      </c>
      <c r="H29" s="426">
        <f t="shared" si="0"/>
        <v>0</v>
      </c>
      <c r="I29" s="426">
        <f t="shared" si="1"/>
        <v>0</v>
      </c>
      <c r="J29" s="426">
        <f t="shared" si="2"/>
        <v>0</v>
      </c>
      <c r="K29" s="416" t="e">
        <f t="shared" si="3"/>
        <v>#DIV/0!</v>
      </c>
      <c r="L29" s="409"/>
      <c r="M29" s="407"/>
    </row>
    <row r="30" spans="1:13" ht="39">
      <c r="A30" s="400" t="s">
        <v>582</v>
      </c>
      <c r="B30" s="394">
        <v>2526</v>
      </c>
      <c r="C30" s="326" t="s">
        <v>487</v>
      </c>
      <c r="D30" s="326" t="s">
        <v>583</v>
      </c>
      <c r="E30" s="326" t="s">
        <v>553</v>
      </c>
      <c r="F30" s="430">
        <v>2</v>
      </c>
      <c r="G30" s="425">
        <v>0</v>
      </c>
      <c r="H30" s="426">
        <f t="shared" si="0"/>
        <v>0</v>
      </c>
      <c r="I30" s="426">
        <f t="shared" si="1"/>
        <v>0</v>
      </c>
      <c r="J30" s="426">
        <f t="shared" si="2"/>
        <v>0</v>
      </c>
      <c r="K30" s="416" t="e">
        <f t="shared" si="3"/>
        <v>#DIV/0!</v>
      </c>
      <c r="L30" s="409"/>
      <c r="M30" s="407"/>
    </row>
    <row r="31" spans="1:13" ht="39">
      <c r="A31" s="400" t="s">
        <v>584</v>
      </c>
      <c r="B31" s="394">
        <v>11950</v>
      </c>
      <c r="C31" s="326" t="s">
        <v>487</v>
      </c>
      <c r="D31" s="326" t="s">
        <v>585</v>
      </c>
      <c r="E31" s="326" t="s">
        <v>553</v>
      </c>
      <c r="F31" s="430">
        <v>100</v>
      </c>
      <c r="G31" s="425">
        <v>0</v>
      </c>
      <c r="H31" s="426">
        <f t="shared" si="0"/>
        <v>0</v>
      </c>
      <c r="I31" s="426">
        <f t="shared" si="1"/>
        <v>0</v>
      </c>
      <c r="J31" s="426">
        <f t="shared" si="2"/>
        <v>0</v>
      </c>
      <c r="K31" s="416" t="e">
        <f t="shared" si="3"/>
        <v>#DIV/0!</v>
      </c>
      <c r="L31" s="409"/>
      <c r="M31" s="407"/>
    </row>
    <row r="32" spans="1:13" ht="39">
      <c r="A32" s="400" t="s">
        <v>586</v>
      </c>
      <c r="B32" s="394">
        <v>7583</v>
      </c>
      <c r="C32" s="326" t="s">
        <v>487</v>
      </c>
      <c r="D32" s="326" t="s">
        <v>587</v>
      </c>
      <c r="E32" s="326" t="s">
        <v>553</v>
      </c>
      <c r="F32" s="430">
        <v>100</v>
      </c>
      <c r="G32" s="425">
        <v>0</v>
      </c>
      <c r="H32" s="426">
        <f t="shared" si="0"/>
        <v>0</v>
      </c>
      <c r="I32" s="426">
        <f t="shared" si="1"/>
        <v>0</v>
      </c>
      <c r="J32" s="426">
        <f t="shared" si="2"/>
        <v>0</v>
      </c>
      <c r="K32" s="416" t="e">
        <f t="shared" si="3"/>
        <v>#DIV/0!</v>
      </c>
      <c r="L32" s="409"/>
      <c r="M32" s="407"/>
    </row>
    <row r="33" spans="1:13" ht="39">
      <c r="A33" s="400" t="s">
        <v>588</v>
      </c>
      <c r="B33" s="394">
        <v>1020</v>
      </c>
      <c r="C33" s="326" t="s">
        <v>487</v>
      </c>
      <c r="D33" s="326" t="s">
        <v>589</v>
      </c>
      <c r="E33" s="326" t="s">
        <v>590</v>
      </c>
      <c r="F33" s="430">
        <v>200</v>
      </c>
      <c r="G33" s="425">
        <v>0</v>
      </c>
      <c r="H33" s="426">
        <f t="shared" si="0"/>
        <v>0</v>
      </c>
      <c r="I33" s="426">
        <f t="shared" si="1"/>
        <v>0</v>
      </c>
      <c r="J33" s="426">
        <f t="shared" si="2"/>
        <v>0</v>
      </c>
      <c r="K33" s="416" t="e">
        <f t="shared" si="3"/>
        <v>#DIV/0!</v>
      </c>
      <c r="L33" s="409"/>
      <c r="M33" s="407"/>
    </row>
    <row r="34" spans="1:13" ht="39">
      <c r="A34" s="400" t="s">
        <v>591</v>
      </c>
      <c r="B34" s="394">
        <v>1022</v>
      </c>
      <c r="C34" s="326" t="s">
        <v>487</v>
      </c>
      <c r="D34" s="326" t="s">
        <v>592</v>
      </c>
      <c r="E34" s="326" t="s">
        <v>590</v>
      </c>
      <c r="F34" s="430">
        <v>400</v>
      </c>
      <c r="G34" s="425">
        <v>0</v>
      </c>
      <c r="H34" s="426">
        <f t="shared" si="0"/>
        <v>0</v>
      </c>
      <c r="I34" s="426">
        <f t="shared" si="1"/>
        <v>0</v>
      </c>
      <c r="J34" s="426">
        <f t="shared" si="2"/>
        <v>0</v>
      </c>
      <c r="K34" s="416" t="e">
        <f t="shared" si="3"/>
        <v>#DIV/0!</v>
      </c>
      <c r="L34" s="409"/>
      <c r="M34" s="407"/>
    </row>
    <row r="35" spans="1:13" ht="39">
      <c r="A35" s="400" t="s">
        <v>593</v>
      </c>
      <c r="B35" s="394">
        <v>1021</v>
      </c>
      <c r="C35" s="326" t="s">
        <v>487</v>
      </c>
      <c r="D35" s="326" t="s">
        <v>594</v>
      </c>
      <c r="E35" s="326" t="s">
        <v>590</v>
      </c>
      <c r="F35" s="430">
        <v>400</v>
      </c>
      <c r="G35" s="425">
        <v>0</v>
      </c>
      <c r="H35" s="426">
        <f t="shared" si="0"/>
        <v>0</v>
      </c>
      <c r="I35" s="426">
        <f t="shared" si="1"/>
        <v>0</v>
      </c>
      <c r="J35" s="426">
        <f t="shared" si="2"/>
        <v>0</v>
      </c>
      <c r="K35" s="416" t="e">
        <f t="shared" si="3"/>
        <v>#DIV/0!</v>
      </c>
      <c r="L35" s="409"/>
      <c r="M35" s="407"/>
    </row>
    <row r="36" spans="1:13" ht="39">
      <c r="A36" s="400" t="s">
        <v>595</v>
      </c>
      <c r="B36" s="394">
        <v>994</v>
      </c>
      <c r="C36" s="326" t="s">
        <v>487</v>
      </c>
      <c r="D36" s="326" t="s">
        <v>596</v>
      </c>
      <c r="E36" s="326" t="s">
        <v>590</v>
      </c>
      <c r="F36" s="430">
        <v>400</v>
      </c>
      <c r="G36" s="425">
        <v>0</v>
      </c>
      <c r="H36" s="426">
        <f t="shared" si="0"/>
        <v>0</v>
      </c>
      <c r="I36" s="426">
        <f t="shared" si="1"/>
        <v>0</v>
      </c>
      <c r="J36" s="426">
        <f t="shared" si="2"/>
        <v>0</v>
      </c>
      <c r="K36" s="416" t="e">
        <f t="shared" si="3"/>
        <v>#DIV/0!</v>
      </c>
      <c r="L36" s="409"/>
      <c r="M36" s="407"/>
    </row>
    <row r="37" spans="1:13" ht="26.25">
      <c r="A37" s="400" t="s">
        <v>597</v>
      </c>
      <c r="B37" s="394">
        <v>939</v>
      </c>
      <c r="C37" s="326" t="s">
        <v>487</v>
      </c>
      <c r="D37" s="326" t="s">
        <v>598</v>
      </c>
      <c r="E37" s="326" t="s">
        <v>590</v>
      </c>
      <c r="F37" s="430">
        <v>50</v>
      </c>
      <c r="G37" s="425">
        <v>0</v>
      </c>
      <c r="H37" s="426">
        <f t="shared" si="0"/>
        <v>0</v>
      </c>
      <c r="I37" s="426">
        <f t="shared" si="1"/>
        <v>0</v>
      </c>
      <c r="J37" s="426">
        <f t="shared" si="2"/>
        <v>0</v>
      </c>
      <c r="K37" s="416" t="e">
        <f t="shared" si="3"/>
        <v>#DIV/0!</v>
      </c>
      <c r="L37" s="409"/>
      <c r="M37" s="407"/>
    </row>
    <row r="38" spans="1:13">
      <c r="A38" s="400" t="s">
        <v>599</v>
      </c>
      <c r="B38" s="394">
        <v>857</v>
      </c>
      <c r="C38" s="326" t="s">
        <v>487</v>
      </c>
      <c r="D38" s="326" t="s">
        <v>600</v>
      </c>
      <c r="E38" s="326" t="s">
        <v>590</v>
      </c>
      <c r="F38" s="430">
        <v>30</v>
      </c>
      <c r="G38" s="425">
        <v>0</v>
      </c>
      <c r="H38" s="426">
        <f t="shared" si="0"/>
        <v>0</v>
      </c>
      <c r="I38" s="426">
        <f t="shared" si="1"/>
        <v>0</v>
      </c>
      <c r="J38" s="426">
        <f t="shared" si="2"/>
        <v>0</v>
      </c>
      <c r="K38" s="416" t="e">
        <f t="shared" si="3"/>
        <v>#DIV/0!</v>
      </c>
      <c r="L38" s="409"/>
      <c r="M38" s="407"/>
    </row>
    <row r="39" spans="1:13">
      <c r="A39" s="400" t="s">
        <v>601</v>
      </c>
      <c r="B39" s="394">
        <v>34626</v>
      </c>
      <c r="C39" s="326" t="s">
        <v>487</v>
      </c>
      <c r="D39" s="326" t="s">
        <v>602</v>
      </c>
      <c r="E39" s="326" t="s">
        <v>590</v>
      </c>
      <c r="F39" s="430">
        <v>100</v>
      </c>
      <c r="G39" s="425">
        <v>0</v>
      </c>
      <c r="H39" s="426">
        <f t="shared" si="0"/>
        <v>0</v>
      </c>
      <c r="I39" s="426">
        <f t="shared" si="1"/>
        <v>0</v>
      </c>
      <c r="J39" s="426">
        <f t="shared" si="2"/>
        <v>0</v>
      </c>
      <c r="K39" s="416" t="e">
        <f t="shared" si="3"/>
        <v>#DIV/0!</v>
      </c>
      <c r="L39" s="409"/>
      <c r="M39" s="407"/>
    </row>
    <row r="40" spans="1:13">
      <c r="A40" s="400" t="s">
        <v>603</v>
      </c>
      <c r="B40" s="394">
        <v>34624</v>
      </c>
      <c r="C40" s="326" t="s">
        <v>487</v>
      </c>
      <c r="D40" s="326" t="s">
        <v>604</v>
      </c>
      <c r="E40" s="326" t="s">
        <v>590</v>
      </c>
      <c r="F40" s="430">
        <v>200</v>
      </c>
      <c r="G40" s="425">
        <v>0</v>
      </c>
      <c r="H40" s="426">
        <f t="shared" si="0"/>
        <v>0</v>
      </c>
      <c r="I40" s="426">
        <f t="shared" si="1"/>
        <v>0</v>
      </c>
      <c r="J40" s="426">
        <f t="shared" si="2"/>
        <v>0</v>
      </c>
      <c r="K40" s="416" t="e">
        <f t="shared" si="3"/>
        <v>#DIV/0!</v>
      </c>
      <c r="L40" s="409"/>
      <c r="M40" s="407"/>
    </row>
    <row r="41" spans="1:13" ht="26.25">
      <c r="A41" s="400" t="s">
        <v>605</v>
      </c>
      <c r="B41" s="394">
        <v>1014</v>
      </c>
      <c r="C41" s="326" t="s">
        <v>487</v>
      </c>
      <c r="D41" s="326" t="s">
        <v>606</v>
      </c>
      <c r="E41" s="326" t="s">
        <v>590</v>
      </c>
      <c r="F41" s="430">
        <v>900</v>
      </c>
      <c r="G41" s="425">
        <v>0</v>
      </c>
      <c r="H41" s="426">
        <f t="shared" si="0"/>
        <v>0</v>
      </c>
      <c r="I41" s="426">
        <f t="shared" si="1"/>
        <v>0</v>
      </c>
      <c r="J41" s="426">
        <f t="shared" si="2"/>
        <v>0</v>
      </c>
      <c r="K41" s="416" t="e">
        <f t="shared" si="3"/>
        <v>#DIV/0!</v>
      </c>
      <c r="L41" s="409"/>
      <c r="M41" s="407"/>
    </row>
    <row r="42" spans="1:13" ht="26.25">
      <c r="A42" s="400" t="s">
        <v>607</v>
      </c>
      <c r="B42" s="394">
        <v>981</v>
      </c>
      <c r="C42" s="326" t="s">
        <v>487</v>
      </c>
      <c r="D42" s="326" t="s">
        <v>608</v>
      </c>
      <c r="E42" s="326" t="s">
        <v>590</v>
      </c>
      <c r="F42" s="430">
        <v>100</v>
      </c>
      <c r="G42" s="425">
        <v>0</v>
      </c>
      <c r="H42" s="426">
        <f t="shared" si="0"/>
        <v>0</v>
      </c>
      <c r="I42" s="426">
        <f t="shared" si="1"/>
        <v>0</v>
      </c>
      <c r="J42" s="426">
        <f t="shared" si="2"/>
        <v>0</v>
      </c>
      <c r="K42" s="416" t="e">
        <f t="shared" si="3"/>
        <v>#DIV/0!</v>
      </c>
      <c r="L42" s="409"/>
      <c r="M42" s="407"/>
    </row>
    <row r="43" spans="1:13">
      <c r="A43" s="400" t="s">
        <v>609</v>
      </c>
      <c r="B43" s="394">
        <v>34627</v>
      </c>
      <c r="C43" s="326" t="s">
        <v>487</v>
      </c>
      <c r="D43" s="326" t="s">
        <v>610</v>
      </c>
      <c r="E43" s="326" t="s">
        <v>590</v>
      </c>
      <c r="F43" s="430">
        <v>100</v>
      </c>
      <c r="G43" s="425">
        <v>0</v>
      </c>
      <c r="H43" s="426">
        <f t="shared" si="0"/>
        <v>0</v>
      </c>
      <c r="I43" s="426">
        <f t="shared" si="1"/>
        <v>0</v>
      </c>
      <c r="J43" s="426">
        <f t="shared" si="2"/>
        <v>0</v>
      </c>
      <c r="K43" s="416" t="e">
        <f t="shared" si="3"/>
        <v>#DIV/0!</v>
      </c>
      <c r="L43" s="409"/>
      <c r="M43" s="407"/>
    </row>
    <row r="44" spans="1:13" ht="26.25">
      <c r="A44" s="400" t="s">
        <v>611</v>
      </c>
      <c r="B44" s="394">
        <v>1872</v>
      </c>
      <c r="C44" s="326" t="s">
        <v>487</v>
      </c>
      <c r="D44" s="326" t="s">
        <v>612</v>
      </c>
      <c r="E44" s="326" t="s">
        <v>553</v>
      </c>
      <c r="F44" s="430">
        <v>15</v>
      </c>
      <c r="G44" s="425">
        <v>0</v>
      </c>
      <c r="H44" s="426">
        <f t="shared" si="0"/>
        <v>0</v>
      </c>
      <c r="I44" s="426">
        <f t="shared" si="1"/>
        <v>0</v>
      </c>
      <c r="J44" s="426">
        <f t="shared" si="2"/>
        <v>0</v>
      </c>
      <c r="K44" s="416" t="e">
        <f t="shared" si="3"/>
        <v>#DIV/0!</v>
      </c>
      <c r="L44" s="409"/>
      <c r="M44" s="407"/>
    </row>
    <row r="45" spans="1:13" ht="26.25">
      <c r="A45" s="400" t="s">
        <v>613</v>
      </c>
      <c r="B45" s="394">
        <v>1368</v>
      </c>
      <c r="C45" s="326" t="s">
        <v>487</v>
      </c>
      <c r="D45" s="326" t="s">
        <v>614</v>
      </c>
      <c r="E45" s="326" t="s">
        <v>553</v>
      </c>
      <c r="F45" s="430">
        <v>6</v>
      </c>
      <c r="G45" s="425">
        <v>0</v>
      </c>
      <c r="H45" s="426">
        <f t="shared" si="0"/>
        <v>0</v>
      </c>
      <c r="I45" s="426">
        <f t="shared" si="1"/>
        <v>0</v>
      </c>
      <c r="J45" s="426">
        <f t="shared" si="2"/>
        <v>0</v>
      </c>
      <c r="K45" s="416" t="e">
        <f t="shared" si="3"/>
        <v>#DIV/0!</v>
      </c>
      <c r="L45" s="409"/>
      <c r="M45" s="407"/>
    </row>
    <row r="46" spans="1:13" ht="26.25">
      <c r="A46" s="400" t="s">
        <v>615</v>
      </c>
      <c r="B46" s="394">
        <v>11891</v>
      </c>
      <c r="C46" s="326" t="s">
        <v>487</v>
      </c>
      <c r="D46" s="326" t="s">
        <v>616</v>
      </c>
      <c r="E46" s="326" t="s">
        <v>590</v>
      </c>
      <c r="F46" s="430">
        <v>49</v>
      </c>
      <c r="G46" s="425">
        <v>0</v>
      </c>
      <c r="H46" s="426">
        <f t="shared" si="0"/>
        <v>0</v>
      </c>
      <c r="I46" s="426">
        <f t="shared" si="1"/>
        <v>0</v>
      </c>
      <c r="J46" s="426">
        <f t="shared" si="2"/>
        <v>0</v>
      </c>
      <c r="K46" s="416" t="e">
        <f t="shared" si="3"/>
        <v>#DIV/0!</v>
      </c>
      <c r="L46" s="409"/>
      <c r="M46" s="407"/>
    </row>
    <row r="47" spans="1:13" ht="26.25">
      <c r="A47" s="400" t="s">
        <v>617</v>
      </c>
      <c r="B47" s="394">
        <v>11821</v>
      </c>
      <c r="C47" s="326" t="s">
        <v>487</v>
      </c>
      <c r="D47" s="326" t="s">
        <v>618</v>
      </c>
      <c r="E47" s="326" t="s">
        <v>553</v>
      </c>
      <c r="F47" s="430">
        <v>24</v>
      </c>
      <c r="G47" s="425">
        <v>0</v>
      </c>
      <c r="H47" s="426">
        <f t="shared" si="0"/>
        <v>0</v>
      </c>
      <c r="I47" s="426">
        <f t="shared" si="1"/>
        <v>0</v>
      </c>
      <c r="J47" s="426">
        <f t="shared" si="2"/>
        <v>0</v>
      </c>
      <c r="K47" s="416" t="e">
        <f t="shared" si="3"/>
        <v>#DIV/0!</v>
      </c>
      <c r="L47" s="409"/>
      <c r="M47" s="407"/>
    </row>
    <row r="48" spans="1:13" ht="26.25">
      <c r="A48" s="400" t="s">
        <v>619</v>
      </c>
      <c r="B48" s="394">
        <v>2559</v>
      </c>
      <c r="C48" s="326" t="s">
        <v>487</v>
      </c>
      <c r="D48" s="326" t="s">
        <v>620</v>
      </c>
      <c r="E48" s="326" t="s">
        <v>553</v>
      </c>
      <c r="F48" s="430">
        <v>5</v>
      </c>
      <c r="G48" s="425">
        <v>0</v>
      </c>
      <c r="H48" s="426">
        <f t="shared" si="0"/>
        <v>0</v>
      </c>
      <c r="I48" s="426">
        <f t="shared" si="1"/>
        <v>0</v>
      </c>
      <c r="J48" s="426">
        <f t="shared" si="2"/>
        <v>0</v>
      </c>
      <c r="K48" s="416" t="e">
        <f t="shared" si="3"/>
        <v>#DIV/0!</v>
      </c>
      <c r="L48" s="409"/>
      <c r="M48" s="407"/>
    </row>
    <row r="49" spans="1:13" ht="26.25">
      <c r="A49" s="400" t="s">
        <v>621</v>
      </c>
      <c r="B49" s="394">
        <v>2565</v>
      </c>
      <c r="C49" s="326" t="s">
        <v>487</v>
      </c>
      <c r="D49" s="326" t="s">
        <v>622</v>
      </c>
      <c r="E49" s="326" t="s">
        <v>553</v>
      </c>
      <c r="F49" s="430">
        <v>5</v>
      </c>
      <c r="G49" s="425">
        <v>0</v>
      </c>
      <c r="H49" s="426">
        <f t="shared" si="0"/>
        <v>0</v>
      </c>
      <c r="I49" s="426">
        <f t="shared" si="1"/>
        <v>0</v>
      </c>
      <c r="J49" s="426">
        <f t="shared" si="2"/>
        <v>0</v>
      </c>
      <c r="K49" s="416" t="e">
        <f t="shared" si="3"/>
        <v>#DIV/0!</v>
      </c>
      <c r="L49" s="409"/>
      <c r="M49" s="407"/>
    </row>
    <row r="50" spans="1:13" ht="26.25">
      <c r="A50" s="400" t="s">
        <v>623</v>
      </c>
      <c r="B50" s="394">
        <v>2593</v>
      </c>
      <c r="C50" s="326" t="s">
        <v>487</v>
      </c>
      <c r="D50" s="326" t="s">
        <v>624</v>
      </c>
      <c r="E50" s="326" t="s">
        <v>553</v>
      </c>
      <c r="F50" s="430">
        <v>5</v>
      </c>
      <c r="G50" s="425">
        <v>0</v>
      </c>
      <c r="H50" s="426">
        <f t="shared" si="0"/>
        <v>0</v>
      </c>
      <c r="I50" s="426">
        <f t="shared" si="1"/>
        <v>0</v>
      </c>
      <c r="J50" s="426">
        <f t="shared" si="2"/>
        <v>0</v>
      </c>
      <c r="K50" s="416" t="e">
        <f t="shared" si="3"/>
        <v>#DIV/0!</v>
      </c>
      <c r="L50" s="409"/>
      <c r="M50" s="407"/>
    </row>
    <row r="51" spans="1:13" ht="39">
      <c r="A51" s="400" t="s">
        <v>625</v>
      </c>
      <c r="B51" s="394">
        <v>2483</v>
      </c>
      <c r="C51" s="326" t="s">
        <v>487</v>
      </c>
      <c r="D51" s="326" t="s">
        <v>626</v>
      </c>
      <c r="E51" s="326" t="s">
        <v>553</v>
      </c>
      <c r="F51" s="430">
        <v>30</v>
      </c>
      <c r="G51" s="425">
        <v>0</v>
      </c>
      <c r="H51" s="426">
        <f t="shared" si="0"/>
        <v>0</v>
      </c>
      <c r="I51" s="426">
        <f t="shared" si="1"/>
        <v>0</v>
      </c>
      <c r="J51" s="426">
        <f t="shared" si="2"/>
        <v>0</v>
      </c>
      <c r="K51" s="416" t="e">
        <f t="shared" si="3"/>
        <v>#DIV/0!</v>
      </c>
      <c r="L51" s="409"/>
      <c r="M51" s="407"/>
    </row>
    <row r="52" spans="1:13" ht="39">
      <c r="A52" s="400" t="s">
        <v>627</v>
      </c>
      <c r="B52" s="394">
        <v>2487</v>
      </c>
      <c r="C52" s="326" t="s">
        <v>487</v>
      </c>
      <c r="D52" s="326" t="s">
        <v>628</v>
      </c>
      <c r="E52" s="326" t="s">
        <v>553</v>
      </c>
      <c r="F52" s="430">
        <v>30</v>
      </c>
      <c r="G52" s="425">
        <v>0</v>
      </c>
      <c r="H52" s="426">
        <f t="shared" si="0"/>
        <v>0</v>
      </c>
      <c r="I52" s="426">
        <f t="shared" si="1"/>
        <v>0</v>
      </c>
      <c r="J52" s="426">
        <f t="shared" si="2"/>
        <v>0</v>
      </c>
      <c r="K52" s="416" t="e">
        <f t="shared" si="3"/>
        <v>#DIV/0!</v>
      </c>
      <c r="L52" s="409"/>
      <c r="M52" s="407"/>
    </row>
    <row r="53" spans="1:13" ht="39">
      <c r="A53" s="400" t="s">
        <v>629</v>
      </c>
      <c r="B53" s="394">
        <v>2488</v>
      </c>
      <c r="C53" s="326" t="s">
        <v>487</v>
      </c>
      <c r="D53" s="326" t="s">
        <v>630</v>
      </c>
      <c r="E53" s="326" t="s">
        <v>553</v>
      </c>
      <c r="F53" s="430">
        <v>30</v>
      </c>
      <c r="G53" s="425">
        <v>0</v>
      </c>
      <c r="H53" s="426">
        <f t="shared" si="0"/>
        <v>0</v>
      </c>
      <c r="I53" s="426">
        <f t="shared" si="1"/>
        <v>0</v>
      </c>
      <c r="J53" s="426">
        <f t="shared" si="2"/>
        <v>0</v>
      </c>
      <c r="K53" s="416" t="e">
        <f t="shared" si="3"/>
        <v>#DIV/0!</v>
      </c>
      <c r="L53" s="409"/>
      <c r="M53" s="407"/>
    </row>
    <row r="54" spans="1:13" ht="26.25">
      <c r="A54" s="400" t="s">
        <v>631</v>
      </c>
      <c r="B54" s="394">
        <v>11856</v>
      </c>
      <c r="C54" s="326" t="s">
        <v>487</v>
      </c>
      <c r="D54" s="326" t="s">
        <v>632</v>
      </c>
      <c r="E54" s="326" t="s">
        <v>553</v>
      </c>
      <c r="F54" s="430">
        <v>10</v>
      </c>
      <c r="G54" s="425">
        <v>0</v>
      </c>
      <c r="H54" s="426">
        <f t="shared" si="0"/>
        <v>0</v>
      </c>
      <c r="I54" s="426">
        <f t="shared" si="1"/>
        <v>0</v>
      </c>
      <c r="J54" s="426">
        <f t="shared" si="2"/>
        <v>0</v>
      </c>
      <c r="K54" s="416" t="e">
        <f t="shared" si="3"/>
        <v>#DIV/0!</v>
      </c>
      <c r="L54" s="409"/>
      <c r="M54" s="407"/>
    </row>
    <row r="55" spans="1:13" ht="26.25">
      <c r="A55" s="400" t="s">
        <v>633</v>
      </c>
      <c r="B55" s="394">
        <v>1539</v>
      </c>
      <c r="C55" s="326" t="s">
        <v>487</v>
      </c>
      <c r="D55" s="326" t="s">
        <v>634</v>
      </c>
      <c r="E55" s="326" t="s">
        <v>553</v>
      </c>
      <c r="F55" s="430">
        <v>10</v>
      </c>
      <c r="G55" s="425">
        <v>0</v>
      </c>
      <c r="H55" s="426">
        <f t="shared" si="0"/>
        <v>0</v>
      </c>
      <c r="I55" s="426">
        <f t="shared" si="1"/>
        <v>0</v>
      </c>
      <c r="J55" s="426">
        <f t="shared" si="2"/>
        <v>0</v>
      </c>
      <c r="K55" s="416" t="e">
        <f t="shared" si="3"/>
        <v>#DIV/0!</v>
      </c>
      <c r="L55" s="409"/>
      <c r="M55" s="407"/>
    </row>
    <row r="56" spans="1:13" ht="26.25">
      <c r="A56" s="400" t="s">
        <v>635</v>
      </c>
      <c r="B56" s="394">
        <v>1550</v>
      </c>
      <c r="C56" s="326" t="s">
        <v>487</v>
      </c>
      <c r="D56" s="326" t="s">
        <v>636</v>
      </c>
      <c r="E56" s="326" t="s">
        <v>553</v>
      </c>
      <c r="F56" s="430">
        <v>10</v>
      </c>
      <c r="G56" s="425">
        <v>0</v>
      </c>
      <c r="H56" s="426">
        <f t="shared" si="0"/>
        <v>0</v>
      </c>
      <c r="I56" s="426">
        <f t="shared" si="1"/>
        <v>0</v>
      </c>
      <c r="J56" s="426">
        <f t="shared" si="2"/>
        <v>0</v>
      </c>
      <c r="K56" s="416" t="e">
        <f t="shared" si="3"/>
        <v>#DIV/0!</v>
      </c>
      <c r="L56" s="409"/>
      <c r="M56" s="407"/>
    </row>
    <row r="57" spans="1:13" ht="26.25">
      <c r="A57" s="400" t="s">
        <v>637</v>
      </c>
      <c r="B57" s="394">
        <v>1614</v>
      </c>
      <c r="C57" s="326" t="s">
        <v>487</v>
      </c>
      <c r="D57" s="326" t="s">
        <v>638</v>
      </c>
      <c r="E57" s="326" t="s">
        <v>553</v>
      </c>
      <c r="F57" s="430">
        <v>1</v>
      </c>
      <c r="G57" s="425">
        <v>0</v>
      </c>
      <c r="H57" s="426">
        <f t="shared" si="0"/>
        <v>0</v>
      </c>
      <c r="I57" s="426">
        <f t="shared" si="1"/>
        <v>0</v>
      </c>
      <c r="J57" s="426">
        <f t="shared" si="2"/>
        <v>0</v>
      </c>
      <c r="K57" s="416" t="e">
        <f t="shared" si="3"/>
        <v>#DIV/0!</v>
      </c>
      <c r="L57" s="409"/>
      <c r="M57" s="407"/>
    </row>
    <row r="58" spans="1:13" ht="26.25">
      <c r="A58" s="400" t="s">
        <v>639</v>
      </c>
      <c r="B58" s="394">
        <v>1627</v>
      </c>
      <c r="C58" s="326" t="s">
        <v>487</v>
      </c>
      <c r="D58" s="326" t="s">
        <v>640</v>
      </c>
      <c r="E58" s="326" t="s">
        <v>553</v>
      </c>
      <c r="F58" s="430">
        <v>1</v>
      </c>
      <c r="G58" s="425">
        <v>0</v>
      </c>
      <c r="H58" s="426">
        <f t="shared" si="0"/>
        <v>0</v>
      </c>
      <c r="I58" s="426">
        <f t="shared" si="1"/>
        <v>0</v>
      </c>
      <c r="J58" s="426">
        <f t="shared" si="2"/>
        <v>0</v>
      </c>
      <c r="K58" s="416" t="e">
        <f t="shared" si="3"/>
        <v>#DIV/0!</v>
      </c>
      <c r="L58" s="409"/>
      <c r="M58" s="407"/>
    </row>
    <row r="59" spans="1:13" ht="26.25">
      <c r="A59" s="400" t="s">
        <v>641</v>
      </c>
      <c r="B59" s="394">
        <v>1612</v>
      </c>
      <c r="C59" s="326" t="s">
        <v>487</v>
      </c>
      <c r="D59" s="326" t="s">
        <v>642</v>
      </c>
      <c r="E59" s="326" t="s">
        <v>553</v>
      </c>
      <c r="F59" s="430">
        <v>1</v>
      </c>
      <c r="G59" s="425">
        <v>0</v>
      </c>
      <c r="H59" s="426">
        <f t="shared" si="0"/>
        <v>0</v>
      </c>
      <c r="I59" s="426">
        <f t="shared" si="1"/>
        <v>0</v>
      </c>
      <c r="J59" s="426">
        <f t="shared" si="2"/>
        <v>0</v>
      </c>
      <c r="K59" s="416" t="e">
        <f t="shared" si="3"/>
        <v>#DIV/0!</v>
      </c>
      <c r="L59" s="409"/>
      <c r="M59" s="407"/>
    </row>
    <row r="60" spans="1:13" ht="26.25">
      <c r="A60" s="400" t="s">
        <v>643</v>
      </c>
      <c r="B60" s="394">
        <v>2623</v>
      </c>
      <c r="C60" s="326" t="s">
        <v>487</v>
      </c>
      <c r="D60" s="326" t="s">
        <v>644</v>
      </c>
      <c r="E60" s="326" t="s">
        <v>553</v>
      </c>
      <c r="F60" s="430">
        <v>10</v>
      </c>
      <c r="G60" s="425">
        <v>0</v>
      </c>
      <c r="H60" s="426">
        <f t="shared" si="0"/>
        <v>0</v>
      </c>
      <c r="I60" s="426">
        <f t="shared" si="1"/>
        <v>0</v>
      </c>
      <c r="J60" s="426">
        <f t="shared" si="2"/>
        <v>0</v>
      </c>
      <c r="K60" s="416" t="e">
        <f t="shared" si="3"/>
        <v>#DIV/0!</v>
      </c>
      <c r="L60" s="409"/>
      <c r="M60" s="407"/>
    </row>
    <row r="61" spans="1:13" ht="26.25">
      <c r="A61" s="400" t="s">
        <v>645</v>
      </c>
      <c r="B61" s="394">
        <v>39271</v>
      </c>
      <c r="C61" s="326" t="s">
        <v>487</v>
      </c>
      <c r="D61" s="326" t="s">
        <v>646</v>
      </c>
      <c r="E61" s="326" t="s">
        <v>553</v>
      </c>
      <c r="F61" s="430">
        <v>20</v>
      </c>
      <c r="G61" s="425">
        <v>0</v>
      </c>
      <c r="H61" s="426">
        <f t="shared" si="0"/>
        <v>0</v>
      </c>
      <c r="I61" s="426">
        <f t="shared" si="1"/>
        <v>0</v>
      </c>
      <c r="J61" s="426">
        <f t="shared" si="2"/>
        <v>0</v>
      </c>
      <c r="K61" s="416" t="e">
        <f t="shared" si="3"/>
        <v>#DIV/0!</v>
      </c>
      <c r="L61" s="409"/>
      <c r="M61" s="407"/>
    </row>
    <row r="62" spans="1:13" ht="26.25">
      <c r="A62" s="400" t="s">
        <v>647</v>
      </c>
      <c r="B62" s="394">
        <v>1879</v>
      </c>
      <c r="C62" s="326" t="s">
        <v>487</v>
      </c>
      <c r="D62" s="326" t="s">
        <v>648</v>
      </c>
      <c r="E62" s="326" t="s">
        <v>553</v>
      </c>
      <c r="F62" s="430">
        <v>30</v>
      </c>
      <c r="G62" s="425">
        <v>0</v>
      </c>
      <c r="H62" s="426">
        <f t="shared" si="0"/>
        <v>0</v>
      </c>
      <c r="I62" s="426">
        <f t="shared" si="1"/>
        <v>0</v>
      </c>
      <c r="J62" s="426">
        <f t="shared" si="2"/>
        <v>0</v>
      </c>
      <c r="K62" s="416" t="e">
        <f t="shared" si="3"/>
        <v>#DIV/0!</v>
      </c>
      <c r="L62" s="409"/>
      <c r="M62" s="407"/>
    </row>
    <row r="63" spans="1:13" ht="26.25">
      <c r="A63" s="400" t="s">
        <v>649</v>
      </c>
      <c r="B63" s="394">
        <v>1884</v>
      </c>
      <c r="C63" s="326" t="s">
        <v>487</v>
      </c>
      <c r="D63" s="326" t="s">
        <v>650</v>
      </c>
      <c r="E63" s="326" t="s">
        <v>553</v>
      </c>
      <c r="F63" s="430">
        <v>20</v>
      </c>
      <c r="G63" s="425">
        <v>0</v>
      </c>
      <c r="H63" s="426">
        <f t="shared" si="0"/>
        <v>0</v>
      </c>
      <c r="I63" s="426">
        <f t="shared" si="1"/>
        <v>0</v>
      </c>
      <c r="J63" s="426">
        <f t="shared" si="2"/>
        <v>0</v>
      </c>
      <c r="K63" s="416" t="e">
        <f t="shared" si="3"/>
        <v>#DIV/0!</v>
      </c>
      <c r="L63" s="409"/>
      <c r="M63" s="407"/>
    </row>
    <row r="64" spans="1:13" ht="26.25">
      <c r="A64" s="400" t="s">
        <v>651</v>
      </c>
      <c r="B64" s="394">
        <v>1875</v>
      </c>
      <c r="C64" s="326" t="s">
        <v>487</v>
      </c>
      <c r="D64" s="326" t="s">
        <v>652</v>
      </c>
      <c r="E64" s="326" t="s">
        <v>553</v>
      </c>
      <c r="F64" s="430">
        <v>20</v>
      </c>
      <c r="G64" s="425">
        <v>0</v>
      </c>
      <c r="H64" s="426">
        <f t="shared" si="0"/>
        <v>0</v>
      </c>
      <c r="I64" s="426">
        <f t="shared" si="1"/>
        <v>0</v>
      </c>
      <c r="J64" s="426">
        <f t="shared" si="2"/>
        <v>0</v>
      </c>
      <c r="K64" s="416" t="e">
        <f t="shared" si="3"/>
        <v>#DIV/0!</v>
      </c>
      <c r="L64" s="409"/>
      <c r="M64" s="407"/>
    </row>
    <row r="65" spans="1:13" ht="26.25">
      <c r="A65" s="400" t="s">
        <v>653</v>
      </c>
      <c r="B65" s="394">
        <v>1874</v>
      </c>
      <c r="C65" s="326" t="s">
        <v>487</v>
      </c>
      <c r="D65" s="326" t="s">
        <v>654</v>
      </c>
      <c r="E65" s="326" t="s">
        <v>553</v>
      </c>
      <c r="F65" s="430">
        <v>20</v>
      </c>
      <c r="G65" s="425">
        <v>0</v>
      </c>
      <c r="H65" s="426">
        <f t="shared" si="0"/>
        <v>0</v>
      </c>
      <c r="I65" s="426">
        <f t="shared" si="1"/>
        <v>0</v>
      </c>
      <c r="J65" s="426">
        <f t="shared" si="2"/>
        <v>0</v>
      </c>
      <c r="K65" s="416" t="e">
        <f t="shared" si="3"/>
        <v>#DIV/0!</v>
      </c>
      <c r="L65" s="409"/>
      <c r="M65" s="407"/>
    </row>
    <row r="66" spans="1:13" ht="26.25">
      <c r="A66" s="400" t="s">
        <v>655</v>
      </c>
      <c r="B66" s="394">
        <v>1876</v>
      </c>
      <c r="C66" s="326" t="s">
        <v>487</v>
      </c>
      <c r="D66" s="326" t="s">
        <v>656</v>
      </c>
      <c r="E66" s="326" t="s">
        <v>553</v>
      </c>
      <c r="F66" s="430">
        <v>20</v>
      </c>
      <c r="G66" s="425">
        <v>0</v>
      </c>
      <c r="H66" s="426">
        <f t="shared" si="0"/>
        <v>0</v>
      </c>
      <c r="I66" s="426">
        <f t="shared" si="1"/>
        <v>0</v>
      </c>
      <c r="J66" s="426">
        <f t="shared" si="2"/>
        <v>0</v>
      </c>
      <c r="K66" s="416" t="e">
        <f t="shared" si="3"/>
        <v>#DIV/0!</v>
      </c>
      <c r="L66" s="409"/>
      <c r="M66" s="407"/>
    </row>
    <row r="67" spans="1:13" ht="26.25">
      <c r="A67" s="400" t="s">
        <v>657</v>
      </c>
      <c r="B67" s="394">
        <v>1879</v>
      </c>
      <c r="C67" s="326" t="s">
        <v>487</v>
      </c>
      <c r="D67" s="326" t="s">
        <v>648</v>
      </c>
      <c r="E67" s="326" t="s">
        <v>553</v>
      </c>
      <c r="F67" s="430">
        <v>20</v>
      </c>
      <c r="G67" s="425">
        <v>0</v>
      </c>
      <c r="H67" s="426">
        <f t="shared" si="0"/>
        <v>0</v>
      </c>
      <c r="I67" s="426">
        <f t="shared" si="1"/>
        <v>0</v>
      </c>
      <c r="J67" s="426">
        <f t="shared" si="2"/>
        <v>0</v>
      </c>
      <c r="K67" s="416" t="e">
        <f t="shared" si="3"/>
        <v>#DIV/0!</v>
      </c>
      <c r="L67" s="409"/>
      <c r="M67" s="407"/>
    </row>
    <row r="68" spans="1:13">
      <c r="A68" s="400" t="s">
        <v>658</v>
      </c>
      <c r="B68" s="394">
        <v>34616</v>
      </c>
      <c r="C68" s="326" t="s">
        <v>487</v>
      </c>
      <c r="D68" s="326" t="s">
        <v>659</v>
      </c>
      <c r="E68" s="326" t="s">
        <v>553</v>
      </c>
      <c r="F68" s="430">
        <v>6</v>
      </c>
      <c r="G68" s="425">
        <v>0</v>
      </c>
      <c r="H68" s="426">
        <f t="shared" si="0"/>
        <v>0</v>
      </c>
      <c r="I68" s="426">
        <f t="shared" si="1"/>
        <v>0</v>
      </c>
      <c r="J68" s="426">
        <f t="shared" si="2"/>
        <v>0</v>
      </c>
      <c r="K68" s="416" t="e">
        <f t="shared" si="3"/>
        <v>#DIV/0!</v>
      </c>
      <c r="L68" s="409"/>
      <c r="M68" s="407"/>
    </row>
    <row r="69" spans="1:13">
      <c r="A69" s="400" t="s">
        <v>660</v>
      </c>
      <c r="B69" s="394">
        <v>34616</v>
      </c>
      <c r="C69" s="326" t="s">
        <v>487</v>
      </c>
      <c r="D69" s="326" t="s">
        <v>659</v>
      </c>
      <c r="E69" s="326" t="s">
        <v>553</v>
      </c>
      <c r="F69" s="430">
        <v>7</v>
      </c>
      <c r="G69" s="425">
        <v>0</v>
      </c>
      <c r="H69" s="426">
        <f t="shared" si="0"/>
        <v>0</v>
      </c>
      <c r="I69" s="426">
        <f t="shared" si="1"/>
        <v>0</v>
      </c>
      <c r="J69" s="426">
        <f t="shared" si="2"/>
        <v>0</v>
      </c>
      <c r="K69" s="416" t="e">
        <f t="shared" si="3"/>
        <v>#DIV/0!</v>
      </c>
      <c r="L69" s="409"/>
      <c r="M69" s="407"/>
    </row>
    <row r="70" spans="1:13">
      <c r="A70" s="400" t="s">
        <v>661</v>
      </c>
      <c r="B70" s="394">
        <v>34709</v>
      </c>
      <c r="C70" s="326" t="s">
        <v>487</v>
      </c>
      <c r="D70" s="326" t="s">
        <v>662</v>
      </c>
      <c r="E70" s="326" t="s">
        <v>553</v>
      </c>
      <c r="F70" s="430">
        <v>1</v>
      </c>
      <c r="G70" s="425">
        <v>0</v>
      </c>
      <c r="H70" s="426">
        <f t="shared" si="0"/>
        <v>0</v>
      </c>
      <c r="I70" s="426">
        <f t="shared" si="1"/>
        <v>0</v>
      </c>
      <c r="J70" s="426">
        <f t="shared" si="2"/>
        <v>0</v>
      </c>
      <c r="K70" s="416" t="e">
        <f t="shared" si="3"/>
        <v>#DIV/0!</v>
      </c>
      <c r="L70" s="409"/>
      <c r="M70" s="407"/>
    </row>
    <row r="71" spans="1:13" ht="26.25">
      <c r="A71" s="400" t="s">
        <v>663</v>
      </c>
      <c r="B71" s="394">
        <v>2370</v>
      </c>
      <c r="C71" s="326" t="s">
        <v>487</v>
      </c>
      <c r="D71" s="326" t="s">
        <v>664</v>
      </c>
      <c r="E71" s="326" t="s">
        <v>553</v>
      </c>
      <c r="F71" s="430">
        <v>1</v>
      </c>
      <c r="G71" s="425">
        <v>0</v>
      </c>
      <c r="H71" s="426">
        <f t="shared" si="0"/>
        <v>0</v>
      </c>
      <c r="I71" s="426">
        <f t="shared" si="1"/>
        <v>0</v>
      </c>
      <c r="J71" s="426">
        <f t="shared" si="2"/>
        <v>0</v>
      </c>
      <c r="K71" s="416" t="e">
        <f t="shared" si="3"/>
        <v>#DIV/0!</v>
      </c>
      <c r="L71" s="409"/>
      <c r="M71" s="407"/>
    </row>
    <row r="72" spans="1:13">
      <c r="A72" s="400" t="s">
        <v>665</v>
      </c>
      <c r="B72" s="394">
        <v>34653</v>
      </c>
      <c r="C72" s="326" t="s">
        <v>487</v>
      </c>
      <c r="D72" s="326" t="s">
        <v>666</v>
      </c>
      <c r="E72" s="326" t="s">
        <v>553</v>
      </c>
      <c r="F72" s="430">
        <v>10</v>
      </c>
      <c r="G72" s="425">
        <v>0</v>
      </c>
      <c r="H72" s="426">
        <f t="shared" si="0"/>
        <v>0</v>
      </c>
      <c r="I72" s="426">
        <f t="shared" si="1"/>
        <v>0</v>
      </c>
      <c r="J72" s="426">
        <f t="shared" si="2"/>
        <v>0</v>
      </c>
      <c r="K72" s="416" t="e">
        <f t="shared" si="3"/>
        <v>#DIV/0!</v>
      </c>
      <c r="L72" s="409"/>
      <c r="M72" s="407"/>
    </row>
    <row r="73" spans="1:13" ht="26.25">
      <c r="A73" s="400" t="s">
        <v>667</v>
      </c>
      <c r="B73" s="394">
        <v>2370</v>
      </c>
      <c r="C73" s="326" t="s">
        <v>487</v>
      </c>
      <c r="D73" s="326" t="s">
        <v>664</v>
      </c>
      <c r="E73" s="326" t="s">
        <v>553</v>
      </c>
      <c r="F73" s="430">
        <v>2</v>
      </c>
      <c r="G73" s="425">
        <v>0</v>
      </c>
      <c r="H73" s="426">
        <f t="shared" si="0"/>
        <v>0</v>
      </c>
      <c r="I73" s="426">
        <f t="shared" si="1"/>
        <v>0</v>
      </c>
      <c r="J73" s="426">
        <f t="shared" si="2"/>
        <v>0</v>
      </c>
      <c r="K73" s="416" t="e">
        <f t="shared" si="3"/>
        <v>#DIV/0!</v>
      </c>
      <c r="L73" s="409"/>
      <c r="M73" s="407"/>
    </row>
    <row r="74" spans="1:13" ht="26.25">
      <c r="A74" s="400" t="s">
        <v>668</v>
      </c>
      <c r="B74" s="394">
        <v>2370</v>
      </c>
      <c r="C74" s="326" t="s">
        <v>487</v>
      </c>
      <c r="D74" s="326" t="s">
        <v>664</v>
      </c>
      <c r="E74" s="326" t="s">
        <v>553</v>
      </c>
      <c r="F74" s="430">
        <v>2</v>
      </c>
      <c r="G74" s="425">
        <v>0</v>
      </c>
      <c r="H74" s="426">
        <f t="shared" si="0"/>
        <v>0</v>
      </c>
      <c r="I74" s="426">
        <f t="shared" si="1"/>
        <v>0</v>
      </c>
      <c r="J74" s="426">
        <f t="shared" si="2"/>
        <v>0</v>
      </c>
      <c r="K74" s="416" t="e">
        <f t="shared" si="3"/>
        <v>#DIV/0!</v>
      </c>
      <c r="L74" s="409"/>
      <c r="M74" s="407"/>
    </row>
    <row r="75" spans="1:13">
      <c r="A75" s="400" t="s">
        <v>669</v>
      </c>
      <c r="B75" s="394">
        <v>34709</v>
      </c>
      <c r="C75" s="326" t="s">
        <v>487</v>
      </c>
      <c r="D75" s="326" t="s">
        <v>662</v>
      </c>
      <c r="E75" s="326" t="s">
        <v>553</v>
      </c>
      <c r="F75" s="430">
        <v>1</v>
      </c>
      <c r="G75" s="425">
        <v>0</v>
      </c>
      <c r="H75" s="426">
        <f t="shared" si="0"/>
        <v>0</v>
      </c>
      <c r="I75" s="426">
        <f t="shared" si="1"/>
        <v>0</v>
      </c>
      <c r="J75" s="426">
        <f t="shared" si="2"/>
        <v>0</v>
      </c>
      <c r="K75" s="416" t="e">
        <f t="shared" si="3"/>
        <v>#DIV/0!</v>
      </c>
      <c r="L75" s="409"/>
      <c r="M75" s="407"/>
    </row>
    <row r="76" spans="1:13" ht="26.25">
      <c r="A76" s="400" t="s">
        <v>670</v>
      </c>
      <c r="B76" s="394">
        <v>2373</v>
      </c>
      <c r="C76" s="326" t="s">
        <v>487</v>
      </c>
      <c r="D76" s="326" t="s">
        <v>671</v>
      </c>
      <c r="E76" s="326" t="s">
        <v>553</v>
      </c>
      <c r="F76" s="430">
        <v>1</v>
      </c>
      <c r="G76" s="425">
        <v>0</v>
      </c>
      <c r="H76" s="426">
        <f t="shared" si="0"/>
        <v>0</v>
      </c>
      <c r="I76" s="426">
        <f t="shared" si="1"/>
        <v>0</v>
      </c>
      <c r="J76" s="426">
        <f t="shared" si="2"/>
        <v>0</v>
      </c>
      <c r="K76" s="416" t="e">
        <f t="shared" si="3"/>
        <v>#DIV/0!</v>
      </c>
      <c r="L76" s="409"/>
      <c r="M76" s="407"/>
    </row>
    <row r="77" spans="1:13">
      <c r="A77" s="400" t="s">
        <v>672</v>
      </c>
      <c r="B77" s="394">
        <v>2393</v>
      </c>
      <c r="C77" s="326" t="s">
        <v>487</v>
      </c>
      <c r="D77" s="326" t="s">
        <v>673</v>
      </c>
      <c r="E77" s="326" t="s">
        <v>553</v>
      </c>
      <c r="F77" s="430">
        <v>1</v>
      </c>
      <c r="G77" s="425">
        <v>0</v>
      </c>
      <c r="H77" s="426">
        <f t="shared" si="0"/>
        <v>0</v>
      </c>
      <c r="I77" s="426">
        <f t="shared" si="1"/>
        <v>0</v>
      </c>
      <c r="J77" s="426">
        <f t="shared" si="2"/>
        <v>0</v>
      </c>
      <c r="K77" s="416" t="e">
        <f t="shared" si="3"/>
        <v>#DIV/0!</v>
      </c>
      <c r="L77" s="409"/>
      <c r="M77" s="407"/>
    </row>
    <row r="78" spans="1:13">
      <c r="A78" s="400" t="s">
        <v>674</v>
      </c>
      <c r="B78" s="394">
        <v>34623</v>
      </c>
      <c r="C78" s="326" t="s">
        <v>487</v>
      </c>
      <c r="D78" s="326" t="s">
        <v>675</v>
      </c>
      <c r="E78" s="326" t="s">
        <v>553</v>
      </c>
      <c r="F78" s="430">
        <v>2</v>
      </c>
      <c r="G78" s="425">
        <v>0</v>
      </c>
      <c r="H78" s="426">
        <f t="shared" si="0"/>
        <v>0</v>
      </c>
      <c r="I78" s="426">
        <f t="shared" si="1"/>
        <v>0</v>
      </c>
      <c r="J78" s="426">
        <f t="shared" si="2"/>
        <v>0</v>
      </c>
      <c r="K78" s="416" t="e">
        <f t="shared" si="3"/>
        <v>#DIV/0!</v>
      </c>
      <c r="L78" s="409"/>
      <c r="M78" s="407"/>
    </row>
    <row r="79" spans="1:13" ht="26.25">
      <c r="A79" s="400" t="s">
        <v>676</v>
      </c>
      <c r="B79" s="394">
        <v>2392</v>
      </c>
      <c r="C79" s="326" t="s">
        <v>487</v>
      </c>
      <c r="D79" s="326" t="s">
        <v>677</v>
      </c>
      <c r="E79" s="326" t="s">
        <v>553</v>
      </c>
      <c r="F79" s="430">
        <v>1</v>
      </c>
      <c r="G79" s="425">
        <v>0</v>
      </c>
      <c r="H79" s="426">
        <f t="shared" si="0"/>
        <v>0</v>
      </c>
      <c r="I79" s="426">
        <f t="shared" si="1"/>
        <v>0</v>
      </c>
      <c r="J79" s="426">
        <f t="shared" si="2"/>
        <v>0</v>
      </c>
      <c r="K79" s="416" t="e">
        <f t="shared" si="3"/>
        <v>#DIV/0!</v>
      </c>
      <c r="L79" s="409"/>
      <c r="M79" s="407"/>
    </row>
    <row r="80" spans="1:13">
      <c r="A80" s="400" t="s">
        <v>678</v>
      </c>
      <c r="B80" s="394">
        <v>34709</v>
      </c>
      <c r="C80" s="326" t="s">
        <v>487</v>
      </c>
      <c r="D80" s="326" t="s">
        <v>662</v>
      </c>
      <c r="E80" s="326" t="s">
        <v>553</v>
      </c>
      <c r="F80" s="430">
        <v>5</v>
      </c>
      <c r="G80" s="425">
        <v>0</v>
      </c>
      <c r="H80" s="426">
        <f t="shared" ref="H80:H143" si="4">G80*(1+$G$11)</f>
        <v>0</v>
      </c>
      <c r="I80" s="426">
        <f t="shared" ref="I80:I143" si="5">G80*F80</f>
        <v>0</v>
      </c>
      <c r="J80" s="426">
        <f t="shared" ref="J80:J143" si="6">F80*H80</f>
        <v>0</v>
      </c>
      <c r="K80" s="416" t="e">
        <f t="shared" ref="K80:K143" si="7">J80/$H$719</f>
        <v>#DIV/0!</v>
      </c>
      <c r="L80" s="409"/>
      <c r="M80" s="407"/>
    </row>
    <row r="81" spans="1:13">
      <c r="A81" s="400" t="s">
        <v>679</v>
      </c>
      <c r="B81" s="394">
        <v>34709</v>
      </c>
      <c r="C81" s="326" t="s">
        <v>487</v>
      </c>
      <c r="D81" s="326" t="s">
        <v>662</v>
      </c>
      <c r="E81" s="326" t="s">
        <v>553</v>
      </c>
      <c r="F81" s="430">
        <v>7</v>
      </c>
      <c r="G81" s="425">
        <v>0</v>
      </c>
      <c r="H81" s="426">
        <f t="shared" si="4"/>
        <v>0</v>
      </c>
      <c r="I81" s="426">
        <f t="shared" si="5"/>
        <v>0</v>
      </c>
      <c r="J81" s="426">
        <f t="shared" si="6"/>
        <v>0</v>
      </c>
      <c r="K81" s="416" t="e">
        <f t="shared" si="7"/>
        <v>#DIV/0!</v>
      </c>
      <c r="L81" s="409"/>
      <c r="M81" s="407"/>
    </row>
    <row r="82" spans="1:13">
      <c r="A82" s="400" t="s">
        <v>680</v>
      </c>
      <c r="B82" s="394">
        <v>34709</v>
      </c>
      <c r="C82" s="326" t="s">
        <v>487</v>
      </c>
      <c r="D82" s="326" t="s">
        <v>662</v>
      </c>
      <c r="E82" s="326" t="s">
        <v>553</v>
      </c>
      <c r="F82" s="430">
        <v>6</v>
      </c>
      <c r="G82" s="425">
        <v>0</v>
      </c>
      <c r="H82" s="426">
        <f t="shared" si="4"/>
        <v>0</v>
      </c>
      <c r="I82" s="426">
        <f t="shared" si="5"/>
        <v>0</v>
      </c>
      <c r="J82" s="426">
        <f t="shared" si="6"/>
        <v>0</v>
      </c>
      <c r="K82" s="416" t="e">
        <f t="shared" si="7"/>
        <v>#DIV/0!</v>
      </c>
      <c r="L82" s="409"/>
      <c r="M82" s="407"/>
    </row>
    <row r="83" spans="1:13">
      <c r="A83" s="400" t="s">
        <v>681</v>
      </c>
      <c r="B83" s="394">
        <v>34709</v>
      </c>
      <c r="C83" s="326" t="s">
        <v>487</v>
      </c>
      <c r="D83" s="326" t="s">
        <v>662</v>
      </c>
      <c r="E83" s="326" t="s">
        <v>553</v>
      </c>
      <c r="F83" s="430">
        <v>5</v>
      </c>
      <c r="G83" s="425">
        <v>0</v>
      </c>
      <c r="H83" s="426">
        <f t="shared" si="4"/>
        <v>0</v>
      </c>
      <c r="I83" s="426">
        <f t="shared" si="5"/>
        <v>0</v>
      </c>
      <c r="J83" s="426">
        <f t="shared" si="6"/>
        <v>0</v>
      </c>
      <c r="K83" s="416" t="e">
        <f t="shared" si="7"/>
        <v>#DIV/0!</v>
      </c>
      <c r="L83" s="409"/>
      <c r="M83" s="407"/>
    </row>
    <row r="84" spans="1:13">
      <c r="A84" s="400" t="s">
        <v>682</v>
      </c>
      <c r="B84" s="394">
        <v>34709</v>
      </c>
      <c r="C84" s="326" t="s">
        <v>487</v>
      </c>
      <c r="D84" s="326" t="s">
        <v>662</v>
      </c>
      <c r="E84" s="326" t="s">
        <v>553</v>
      </c>
      <c r="F84" s="430">
        <v>3</v>
      </c>
      <c r="G84" s="425">
        <v>0</v>
      </c>
      <c r="H84" s="426">
        <f t="shared" si="4"/>
        <v>0</v>
      </c>
      <c r="I84" s="426">
        <f t="shared" si="5"/>
        <v>0</v>
      </c>
      <c r="J84" s="426">
        <f t="shared" si="6"/>
        <v>0</v>
      </c>
      <c r="K84" s="416" t="e">
        <f t="shared" si="7"/>
        <v>#DIV/0!</v>
      </c>
      <c r="L84" s="409"/>
      <c r="M84" s="407"/>
    </row>
    <row r="85" spans="1:13">
      <c r="A85" s="400" t="s">
        <v>683</v>
      </c>
      <c r="B85" s="394">
        <v>34709</v>
      </c>
      <c r="C85" s="326" t="s">
        <v>487</v>
      </c>
      <c r="D85" s="326" t="s">
        <v>662</v>
      </c>
      <c r="E85" s="326" t="s">
        <v>553</v>
      </c>
      <c r="F85" s="430">
        <v>4</v>
      </c>
      <c r="G85" s="425">
        <v>0</v>
      </c>
      <c r="H85" s="426">
        <f t="shared" si="4"/>
        <v>0</v>
      </c>
      <c r="I85" s="426">
        <f t="shared" si="5"/>
        <v>0</v>
      </c>
      <c r="J85" s="426">
        <f t="shared" si="6"/>
        <v>0</v>
      </c>
      <c r="K85" s="416" t="e">
        <f t="shared" si="7"/>
        <v>#DIV/0!</v>
      </c>
      <c r="L85" s="409"/>
      <c r="M85" s="407"/>
    </row>
    <row r="86" spans="1:13">
      <c r="A86" s="400" t="s">
        <v>684</v>
      </c>
      <c r="B86" s="394">
        <v>34714</v>
      </c>
      <c r="C86" s="326" t="s">
        <v>487</v>
      </c>
      <c r="D86" s="326" t="s">
        <v>685</v>
      </c>
      <c r="E86" s="326" t="s">
        <v>553</v>
      </c>
      <c r="F86" s="430">
        <v>1</v>
      </c>
      <c r="G86" s="425">
        <v>0</v>
      </c>
      <c r="H86" s="426">
        <f t="shared" si="4"/>
        <v>0</v>
      </c>
      <c r="I86" s="426">
        <f t="shared" si="5"/>
        <v>0</v>
      </c>
      <c r="J86" s="426">
        <f t="shared" si="6"/>
        <v>0</v>
      </c>
      <c r="K86" s="416" t="e">
        <f t="shared" si="7"/>
        <v>#DIV/0!</v>
      </c>
      <c r="L86" s="409"/>
      <c r="M86" s="407"/>
    </row>
    <row r="87" spans="1:13" ht="26.25">
      <c r="A87" s="400" t="s">
        <v>686</v>
      </c>
      <c r="B87" s="394">
        <v>39445</v>
      </c>
      <c r="C87" s="326" t="s">
        <v>487</v>
      </c>
      <c r="D87" s="326" t="s">
        <v>687</v>
      </c>
      <c r="E87" s="326" t="s">
        <v>553</v>
      </c>
      <c r="F87" s="430">
        <v>4</v>
      </c>
      <c r="G87" s="425">
        <v>0</v>
      </c>
      <c r="H87" s="426">
        <f t="shared" si="4"/>
        <v>0</v>
      </c>
      <c r="I87" s="426">
        <f t="shared" si="5"/>
        <v>0</v>
      </c>
      <c r="J87" s="426">
        <f t="shared" si="6"/>
        <v>0</v>
      </c>
      <c r="K87" s="416" t="e">
        <f t="shared" si="7"/>
        <v>#DIV/0!</v>
      </c>
      <c r="L87" s="409"/>
      <c r="M87" s="407"/>
    </row>
    <row r="88" spans="1:13" ht="26.25">
      <c r="A88" s="400" t="s">
        <v>688</v>
      </c>
      <c r="B88" s="394">
        <v>39446</v>
      </c>
      <c r="C88" s="326" t="s">
        <v>487</v>
      </c>
      <c r="D88" s="326" t="s">
        <v>689</v>
      </c>
      <c r="E88" s="326" t="s">
        <v>553</v>
      </c>
      <c r="F88" s="430">
        <v>4</v>
      </c>
      <c r="G88" s="425">
        <v>0</v>
      </c>
      <c r="H88" s="426">
        <f t="shared" si="4"/>
        <v>0</v>
      </c>
      <c r="I88" s="426">
        <f t="shared" si="5"/>
        <v>0</v>
      </c>
      <c r="J88" s="426">
        <f t="shared" si="6"/>
        <v>0</v>
      </c>
      <c r="K88" s="416" t="e">
        <f t="shared" si="7"/>
        <v>#DIV/0!</v>
      </c>
      <c r="L88" s="409"/>
      <c r="M88" s="407"/>
    </row>
    <row r="89" spans="1:13" ht="26.25">
      <c r="A89" s="400" t="s">
        <v>690</v>
      </c>
      <c r="B89" s="394">
        <v>39447</v>
      </c>
      <c r="C89" s="326" t="s">
        <v>487</v>
      </c>
      <c r="D89" s="326" t="s">
        <v>691</v>
      </c>
      <c r="E89" s="326" t="s">
        <v>553</v>
      </c>
      <c r="F89" s="430">
        <v>2</v>
      </c>
      <c r="G89" s="425">
        <v>0</v>
      </c>
      <c r="H89" s="426">
        <f t="shared" si="4"/>
        <v>0</v>
      </c>
      <c r="I89" s="426">
        <f t="shared" si="5"/>
        <v>0</v>
      </c>
      <c r="J89" s="426">
        <f t="shared" si="6"/>
        <v>0</v>
      </c>
      <c r="K89" s="416" t="e">
        <f t="shared" si="7"/>
        <v>#DIV/0!</v>
      </c>
      <c r="L89" s="409"/>
      <c r="M89" s="407"/>
    </row>
    <row r="90" spans="1:13" ht="26.25">
      <c r="A90" s="400" t="s">
        <v>692</v>
      </c>
      <c r="B90" s="394">
        <v>39455</v>
      </c>
      <c r="C90" s="326" t="s">
        <v>487</v>
      </c>
      <c r="D90" s="326" t="s">
        <v>693</v>
      </c>
      <c r="E90" s="326" t="s">
        <v>553</v>
      </c>
      <c r="F90" s="430">
        <v>2</v>
      </c>
      <c r="G90" s="425">
        <v>0</v>
      </c>
      <c r="H90" s="426">
        <f t="shared" si="4"/>
        <v>0</v>
      </c>
      <c r="I90" s="426">
        <f t="shared" si="5"/>
        <v>0</v>
      </c>
      <c r="J90" s="426">
        <f t="shared" si="6"/>
        <v>0</v>
      </c>
      <c r="K90" s="416" t="e">
        <f t="shared" si="7"/>
        <v>#DIV/0!</v>
      </c>
      <c r="L90" s="409"/>
      <c r="M90" s="407"/>
    </row>
    <row r="91" spans="1:13" ht="26.25">
      <c r="A91" s="400" t="s">
        <v>694</v>
      </c>
      <c r="B91" s="394">
        <v>39456</v>
      </c>
      <c r="C91" s="326" t="s">
        <v>487</v>
      </c>
      <c r="D91" s="326" t="s">
        <v>695</v>
      </c>
      <c r="E91" s="326" t="s">
        <v>553</v>
      </c>
      <c r="F91" s="430">
        <v>1</v>
      </c>
      <c r="G91" s="425">
        <v>0</v>
      </c>
      <c r="H91" s="426">
        <f t="shared" si="4"/>
        <v>0</v>
      </c>
      <c r="I91" s="426">
        <f t="shared" si="5"/>
        <v>0</v>
      </c>
      <c r="J91" s="426">
        <f t="shared" si="6"/>
        <v>0</v>
      </c>
      <c r="K91" s="416" t="e">
        <f t="shared" si="7"/>
        <v>#DIV/0!</v>
      </c>
      <c r="L91" s="409"/>
      <c r="M91" s="407"/>
    </row>
    <row r="92" spans="1:13" ht="26.25">
      <c r="A92" s="400" t="s">
        <v>696</v>
      </c>
      <c r="B92" s="394">
        <v>39457</v>
      </c>
      <c r="C92" s="326" t="s">
        <v>487</v>
      </c>
      <c r="D92" s="326" t="s">
        <v>697</v>
      </c>
      <c r="E92" s="326" t="s">
        <v>553</v>
      </c>
      <c r="F92" s="430">
        <v>2</v>
      </c>
      <c r="G92" s="425">
        <v>0</v>
      </c>
      <c r="H92" s="426">
        <f t="shared" si="4"/>
        <v>0</v>
      </c>
      <c r="I92" s="426">
        <f t="shared" si="5"/>
        <v>0</v>
      </c>
      <c r="J92" s="426">
        <f t="shared" si="6"/>
        <v>0</v>
      </c>
      <c r="K92" s="416" t="e">
        <f t="shared" si="7"/>
        <v>#DIV/0!</v>
      </c>
      <c r="L92" s="409"/>
      <c r="M92" s="407"/>
    </row>
    <row r="93" spans="1:13" ht="26.25">
      <c r="A93" s="400" t="s">
        <v>698</v>
      </c>
      <c r="B93" s="394">
        <v>39458</v>
      </c>
      <c r="C93" s="326" t="s">
        <v>487</v>
      </c>
      <c r="D93" s="326" t="s">
        <v>699</v>
      </c>
      <c r="E93" s="326" t="s">
        <v>553</v>
      </c>
      <c r="F93" s="430">
        <v>1</v>
      </c>
      <c r="G93" s="425">
        <v>0</v>
      </c>
      <c r="H93" s="426">
        <f t="shared" si="4"/>
        <v>0</v>
      </c>
      <c r="I93" s="426">
        <f t="shared" si="5"/>
        <v>0</v>
      </c>
      <c r="J93" s="426">
        <f t="shared" si="6"/>
        <v>0</v>
      </c>
      <c r="K93" s="416" t="e">
        <f t="shared" si="7"/>
        <v>#DIV/0!</v>
      </c>
      <c r="L93" s="409"/>
      <c r="M93" s="407"/>
    </row>
    <row r="94" spans="1:13" ht="26.25">
      <c r="A94" s="400" t="s">
        <v>700</v>
      </c>
      <c r="B94" s="394">
        <v>21128</v>
      </c>
      <c r="C94" s="326" t="s">
        <v>487</v>
      </c>
      <c r="D94" s="326" t="s">
        <v>701</v>
      </c>
      <c r="E94" s="326" t="s">
        <v>590</v>
      </c>
      <c r="F94" s="430">
        <v>20</v>
      </c>
      <c r="G94" s="425">
        <v>0</v>
      </c>
      <c r="H94" s="426">
        <f t="shared" si="4"/>
        <v>0</v>
      </c>
      <c r="I94" s="426">
        <f t="shared" si="5"/>
        <v>0</v>
      </c>
      <c r="J94" s="426">
        <f t="shared" si="6"/>
        <v>0</v>
      </c>
      <c r="K94" s="416" t="e">
        <f t="shared" si="7"/>
        <v>#DIV/0!</v>
      </c>
      <c r="L94" s="409"/>
      <c r="M94" s="407"/>
    </row>
    <row r="95" spans="1:13" ht="26.25">
      <c r="A95" s="400" t="s">
        <v>702</v>
      </c>
      <c r="B95" s="394">
        <v>21136</v>
      </c>
      <c r="C95" s="326" t="s">
        <v>487</v>
      </c>
      <c r="D95" s="326" t="s">
        <v>703</v>
      </c>
      <c r="E95" s="326" t="s">
        <v>590</v>
      </c>
      <c r="F95" s="430">
        <v>150</v>
      </c>
      <c r="G95" s="425">
        <v>0</v>
      </c>
      <c r="H95" s="426">
        <f t="shared" si="4"/>
        <v>0</v>
      </c>
      <c r="I95" s="426">
        <f t="shared" si="5"/>
        <v>0</v>
      </c>
      <c r="J95" s="426">
        <f t="shared" si="6"/>
        <v>0</v>
      </c>
      <c r="K95" s="416" t="e">
        <f t="shared" si="7"/>
        <v>#DIV/0!</v>
      </c>
      <c r="L95" s="409"/>
      <c r="M95" s="407"/>
    </row>
    <row r="96" spans="1:13" ht="26.25">
      <c r="A96" s="400" t="s">
        <v>704</v>
      </c>
      <c r="B96" s="394">
        <v>21130</v>
      </c>
      <c r="C96" s="326" t="s">
        <v>487</v>
      </c>
      <c r="D96" s="326" t="s">
        <v>705</v>
      </c>
      <c r="E96" s="326" t="s">
        <v>590</v>
      </c>
      <c r="F96" s="430">
        <v>100</v>
      </c>
      <c r="G96" s="425">
        <v>0</v>
      </c>
      <c r="H96" s="426">
        <f t="shared" si="4"/>
        <v>0</v>
      </c>
      <c r="I96" s="426">
        <f t="shared" si="5"/>
        <v>0</v>
      </c>
      <c r="J96" s="426">
        <f t="shared" si="6"/>
        <v>0</v>
      </c>
      <c r="K96" s="416" t="e">
        <f t="shared" si="7"/>
        <v>#DIV/0!</v>
      </c>
      <c r="L96" s="409"/>
      <c r="M96" s="407"/>
    </row>
    <row r="97" spans="1:13" ht="26.25">
      <c r="A97" s="400" t="s">
        <v>706</v>
      </c>
      <c r="B97" s="394">
        <v>21135</v>
      </c>
      <c r="C97" s="326" t="s">
        <v>487</v>
      </c>
      <c r="D97" s="326" t="s">
        <v>707</v>
      </c>
      <c r="E97" s="326" t="s">
        <v>590</v>
      </c>
      <c r="F97" s="430">
        <v>100</v>
      </c>
      <c r="G97" s="425">
        <v>0</v>
      </c>
      <c r="H97" s="426">
        <f t="shared" si="4"/>
        <v>0</v>
      </c>
      <c r="I97" s="426">
        <f t="shared" si="5"/>
        <v>0</v>
      </c>
      <c r="J97" s="426">
        <f t="shared" si="6"/>
        <v>0</v>
      </c>
      <c r="K97" s="416" t="e">
        <f t="shared" si="7"/>
        <v>#DIV/0!</v>
      </c>
      <c r="L97" s="409"/>
      <c r="M97" s="407"/>
    </row>
    <row r="98" spans="1:13" ht="39">
      <c r="A98" s="400" t="s">
        <v>708</v>
      </c>
      <c r="B98" s="394">
        <v>2504</v>
      </c>
      <c r="C98" s="326" t="s">
        <v>487</v>
      </c>
      <c r="D98" s="326" t="s">
        <v>709</v>
      </c>
      <c r="E98" s="326" t="s">
        <v>590</v>
      </c>
      <c r="F98" s="430">
        <v>130</v>
      </c>
      <c r="G98" s="425">
        <v>0</v>
      </c>
      <c r="H98" s="426">
        <f t="shared" si="4"/>
        <v>0</v>
      </c>
      <c r="I98" s="426">
        <f t="shared" si="5"/>
        <v>0</v>
      </c>
      <c r="J98" s="426">
        <f t="shared" si="6"/>
        <v>0</v>
      </c>
      <c r="K98" s="416" t="e">
        <f t="shared" si="7"/>
        <v>#DIV/0!</v>
      </c>
      <c r="L98" s="409"/>
      <c r="M98" s="407"/>
    </row>
    <row r="99" spans="1:13" ht="26.25">
      <c r="A99" s="400" t="s">
        <v>710</v>
      </c>
      <c r="B99" s="394">
        <v>21137</v>
      </c>
      <c r="C99" s="326" t="s">
        <v>487</v>
      </c>
      <c r="D99" s="326" t="s">
        <v>711</v>
      </c>
      <c r="E99" s="326" t="s">
        <v>590</v>
      </c>
      <c r="F99" s="430">
        <v>10</v>
      </c>
      <c r="G99" s="425">
        <v>0</v>
      </c>
      <c r="H99" s="426">
        <f t="shared" si="4"/>
        <v>0</v>
      </c>
      <c r="I99" s="426">
        <f t="shared" si="5"/>
        <v>0</v>
      </c>
      <c r="J99" s="426">
        <f t="shared" si="6"/>
        <v>0</v>
      </c>
      <c r="K99" s="416" t="e">
        <f t="shared" si="7"/>
        <v>#DIV/0!</v>
      </c>
      <c r="L99" s="409"/>
      <c r="M99" s="407"/>
    </row>
    <row r="100" spans="1:13">
      <c r="A100" s="400" t="s">
        <v>712</v>
      </c>
      <c r="B100" s="394">
        <v>2674</v>
      </c>
      <c r="C100" s="326" t="s">
        <v>487</v>
      </c>
      <c r="D100" s="326" t="s">
        <v>713</v>
      </c>
      <c r="E100" s="326" t="s">
        <v>590</v>
      </c>
      <c r="F100" s="430">
        <v>80</v>
      </c>
      <c r="G100" s="425">
        <v>0</v>
      </c>
      <c r="H100" s="426">
        <f t="shared" si="4"/>
        <v>0</v>
      </c>
      <c r="I100" s="426">
        <f t="shared" si="5"/>
        <v>0</v>
      </c>
      <c r="J100" s="426">
        <f t="shared" si="6"/>
        <v>0</v>
      </c>
      <c r="K100" s="416" t="e">
        <f t="shared" si="7"/>
        <v>#DIV/0!</v>
      </c>
      <c r="L100" s="409"/>
      <c r="M100" s="407"/>
    </row>
    <row r="101" spans="1:13" ht="26.25">
      <c r="A101" s="400" t="s">
        <v>714</v>
      </c>
      <c r="B101" s="394">
        <v>39255</v>
      </c>
      <c r="C101" s="326" t="s">
        <v>487</v>
      </c>
      <c r="D101" s="326" t="s">
        <v>715</v>
      </c>
      <c r="E101" s="326" t="s">
        <v>590</v>
      </c>
      <c r="F101" s="430">
        <v>10</v>
      </c>
      <c r="G101" s="425">
        <v>0</v>
      </c>
      <c r="H101" s="426">
        <f t="shared" si="4"/>
        <v>0</v>
      </c>
      <c r="I101" s="426">
        <f t="shared" si="5"/>
        <v>0</v>
      </c>
      <c r="J101" s="426">
        <f t="shared" si="6"/>
        <v>0</v>
      </c>
      <c r="K101" s="416" t="e">
        <f t="shared" si="7"/>
        <v>#DIV/0!</v>
      </c>
      <c r="L101" s="409"/>
      <c r="M101" s="407"/>
    </row>
    <row r="102" spans="1:13">
      <c r="A102" s="400" t="s">
        <v>716</v>
      </c>
      <c r="B102" s="394">
        <v>11002</v>
      </c>
      <c r="C102" s="326" t="s">
        <v>487</v>
      </c>
      <c r="D102" s="326" t="s">
        <v>717</v>
      </c>
      <c r="E102" s="326" t="s">
        <v>718</v>
      </c>
      <c r="F102" s="430">
        <v>1</v>
      </c>
      <c r="G102" s="425">
        <v>0</v>
      </c>
      <c r="H102" s="426">
        <f t="shared" si="4"/>
        <v>0</v>
      </c>
      <c r="I102" s="426">
        <f t="shared" si="5"/>
        <v>0</v>
      </c>
      <c r="J102" s="426">
        <f t="shared" si="6"/>
        <v>0</v>
      </c>
      <c r="K102" s="416" t="e">
        <f t="shared" si="7"/>
        <v>#DIV/0!</v>
      </c>
      <c r="L102" s="409"/>
      <c r="M102" s="407"/>
    </row>
    <row r="103" spans="1:13" ht="26.25">
      <c r="A103" s="400" t="s">
        <v>719</v>
      </c>
      <c r="B103" s="394">
        <v>39253</v>
      </c>
      <c r="C103" s="326" t="s">
        <v>487</v>
      </c>
      <c r="D103" s="326" t="s">
        <v>720</v>
      </c>
      <c r="E103" s="326" t="s">
        <v>590</v>
      </c>
      <c r="F103" s="430">
        <v>20</v>
      </c>
      <c r="G103" s="425">
        <v>0</v>
      </c>
      <c r="H103" s="426">
        <f t="shared" si="4"/>
        <v>0</v>
      </c>
      <c r="I103" s="426">
        <f t="shared" si="5"/>
        <v>0</v>
      </c>
      <c r="J103" s="426">
        <f t="shared" si="6"/>
        <v>0</v>
      </c>
      <c r="K103" s="416" t="e">
        <f t="shared" si="7"/>
        <v>#DIV/0!</v>
      </c>
      <c r="L103" s="409"/>
      <c r="M103" s="407"/>
    </row>
    <row r="104" spans="1:13" ht="26.25">
      <c r="A104" s="400" t="s">
        <v>721</v>
      </c>
      <c r="B104" s="394">
        <v>38091</v>
      </c>
      <c r="C104" s="326" t="s">
        <v>487</v>
      </c>
      <c r="D104" s="326" t="s">
        <v>722</v>
      </c>
      <c r="E104" s="326" t="s">
        <v>553</v>
      </c>
      <c r="F104" s="430">
        <v>20</v>
      </c>
      <c r="G104" s="425">
        <v>0</v>
      </c>
      <c r="H104" s="426">
        <f t="shared" si="4"/>
        <v>0</v>
      </c>
      <c r="I104" s="426">
        <f t="shared" si="5"/>
        <v>0</v>
      </c>
      <c r="J104" s="426">
        <f t="shared" si="6"/>
        <v>0</v>
      </c>
      <c r="K104" s="416" t="e">
        <f t="shared" si="7"/>
        <v>#DIV/0!</v>
      </c>
      <c r="L104" s="409"/>
      <c r="M104" s="407"/>
    </row>
    <row r="105" spans="1:13" ht="26.25">
      <c r="A105" s="400" t="s">
        <v>723</v>
      </c>
      <c r="B105" s="394">
        <v>11890</v>
      </c>
      <c r="C105" s="326" t="s">
        <v>487</v>
      </c>
      <c r="D105" s="326" t="s">
        <v>724</v>
      </c>
      <c r="E105" s="326" t="s">
        <v>590</v>
      </c>
      <c r="F105" s="430">
        <v>100</v>
      </c>
      <c r="G105" s="425">
        <v>0</v>
      </c>
      <c r="H105" s="426">
        <f t="shared" si="4"/>
        <v>0</v>
      </c>
      <c r="I105" s="426">
        <f t="shared" si="5"/>
        <v>0</v>
      </c>
      <c r="J105" s="426">
        <f t="shared" si="6"/>
        <v>0</v>
      </c>
      <c r="K105" s="416" t="e">
        <f t="shared" si="7"/>
        <v>#DIV/0!</v>
      </c>
      <c r="L105" s="409"/>
      <c r="M105" s="407"/>
    </row>
    <row r="106" spans="1:13" ht="26.25">
      <c r="A106" s="401">
        <v>1101</v>
      </c>
      <c r="B106" s="394">
        <v>20111</v>
      </c>
      <c r="C106" s="326" t="s">
        <v>487</v>
      </c>
      <c r="D106" s="326" t="s">
        <v>725</v>
      </c>
      <c r="E106" s="326" t="s">
        <v>553</v>
      </c>
      <c r="F106" s="430">
        <v>50</v>
      </c>
      <c r="G106" s="425">
        <v>0</v>
      </c>
      <c r="H106" s="426">
        <f t="shared" si="4"/>
        <v>0</v>
      </c>
      <c r="I106" s="426">
        <f t="shared" si="5"/>
        <v>0</v>
      </c>
      <c r="J106" s="426">
        <f t="shared" si="6"/>
        <v>0</v>
      </c>
      <c r="K106" s="416" t="e">
        <f t="shared" si="7"/>
        <v>#DIV/0!</v>
      </c>
      <c r="L106" s="409"/>
      <c r="M106" s="407"/>
    </row>
    <row r="107" spans="1:13" ht="26.25">
      <c r="A107" s="401">
        <v>1102</v>
      </c>
      <c r="B107" s="394">
        <v>404</v>
      </c>
      <c r="C107" s="326" t="s">
        <v>487</v>
      </c>
      <c r="D107" s="326" t="s">
        <v>726</v>
      </c>
      <c r="E107" s="326" t="s">
        <v>590</v>
      </c>
      <c r="F107" s="430">
        <v>20</v>
      </c>
      <c r="G107" s="425">
        <v>0</v>
      </c>
      <c r="H107" s="426">
        <f t="shared" si="4"/>
        <v>0</v>
      </c>
      <c r="I107" s="426">
        <f t="shared" si="5"/>
        <v>0</v>
      </c>
      <c r="J107" s="426">
        <f t="shared" si="6"/>
        <v>0</v>
      </c>
      <c r="K107" s="416" t="e">
        <f t="shared" si="7"/>
        <v>#DIV/0!</v>
      </c>
      <c r="L107" s="409"/>
      <c r="M107" s="407"/>
    </row>
    <row r="108" spans="1:13" ht="26.25">
      <c r="A108" s="400" t="s">
        <v>727</v>
      </c>
      <c r="B108" s="394">
        <v>21127</v>
      </c>
      <c r="C108" s="326" t="s">
        <v>487</v>
      </c>
      <c r="D108" s="326" t="s">
        <v>728</v>
      </c>
      <c r="E108" s="326" t="s">
        <v>553</v>
      </c>
      <c r="F108" s="430">
        <v>5</v>
      </c>
      <c r="G108" s="425">
        <v>0</v>
      </c>
      <c r="H108" s="426">
        <f t="shared" si="4"/>
        <v>0</v>
      </c>
      <c r="I108" s="426">
        <f t="shared" si="5"/>
        <v>0</v>
      </c>
      <c r="J108" s="426">
        <f t="shared" si="6"/>
        <v>0</v>
      </c>
      <c r="K108" s="416" t="e">
        <f t="shared" si="7"/>
        <v>#DIV/0!</v>
      </c>
      <c r="L108" s="409"/>
      <c r="M108" s="407"/>
    </row>
    <row r="109" spans="1:13" ht="26.25">
      <c r="A109" s="401">
        <v>1103</v>
      </c>
      <c r="B109" s="394">
        <v>12344</v>
      </c>
      <c r="C109" s="326" t="s">
        <v>487</v>
      </c>
      <c r="D109" s="326" t="s">
        <v>729</v>
      </c>
      <c r="E109" s="326" t="s">
        <v>553</v>
      </c>
      <c r="F109" s="430">
        <v>6</v>
      </c>
      <c r="G109" s="425">
        <v>0</v>
      </c>
      <c r="H109" s="426">
        <f t="shared" si="4"/>
        <v>0</v>
      </c>
      <c r="I109" s="426">
        <f t="shared" si="5"/>
        <v>0</v>
      </c>
      <c r="J109" s="426">
        <f t="shared" si="6"/>
        <v>0</v>
      </c>
      <c r="K109" s="416" t="e">
        <f t="shared" si="7"/>
        <v>#DIV/0!</v>
      </c>
      <c r="L109" s="409"/>
      <c r="M109" s="407"/>
    </row>
    <row r="110" spans="1:13" ht="26.25">
      <c r="A110" s="401">
        <v>1104</v>
      </c>
      <c r="B110" s="394">
        <v>38063</v>
      </c>
      <c r="C110" s="326" t="s">
        <v>487</v>
      </c>
      <c r="D110" s="326" t="s">
        <v>730</v>
      </c>
      <c r="E110" s="326" t="s">
        <v>553</v>
      </c>
      <c r="F110" s="430">
        <v>10</v>
      </c>
      <c r="G110" s="425">
        <v>0</v>
      </c>
      <c r="H110" s="426">
        <f t="shared" si="4"/>
        <v>0</v>
      </c>
      <c r="I110" s="426">
        <f t="shared" si="5"/>
        <v>0</v>
      </c>
      <c r="J110" s="426">
        <f t="shared" si="6"/>
        <v>0</v>
      </c>
      <c r="K110" s="416" t="e">
        <f t="shared" si="7"/>
        <v>#DIV/0!</v>
      </c>
      <c r="L110" s="409"/>
      <c r="M110" s="407"/>
    </row>
    <row r="111" spans="1:13" ht="26.25">
      <c r="A111" s="401">
        <v>1105</v>
      </c>
      <c r="B111" s="394">
        <v>38062</v>
      </c>
      <c r="C111" s="326" t="s">
        <v>487</v>
      </c>
      <c r="D111" s="326" t="s">
        <v>731</v>
      </c>
      <c r="E111" s="326" t="s">
        <v>553</v>
      </c>
      <c r="F111" s="430">
        <v>30</v>
      </c>
      <c r="G111" s="425">
        <v>0</v>
      </c>
      <c r="H111" s="426">
        <f t="shared" si="4"/>
        <v>0</v>
      </c>
      <c r="I111" s="426">
        <f t="shared" si="5"/>
        <v>0</v>
      </c>
      <c r="J111" s="426">
        <f t="shared" si="6"/>
        <v>0</v>
      </c>
      <c r="K111" s="416" t="e">
        <f t="shared" si="7"/>
        <v>#DIV/0!</v>
      </c>
      <c r="L111" s="409"/>
      <c r="M111" s="407"/>
    </row>
    <row r="112" spans="1:13" ht="26.25">
      <c r="A112" s="400" t="s">
        <v>732</v>
      </c>
      <c r="B112" s="394">
        <v>38071</v>
      </c>
      <c r="C112" s="326" t="s">
        <v>487</v>
      </c>
      <c r="D112" s="326" t="s">
        <v>733</v>
      </c>
      <c r="E112" s="326" t="s">
        <v>553</v>
      </c>
      <c r="F112" s="430">
        <v>1</v>
      </c>
      <c r="G112" s="425">
        <v>0</v>
      </c>
      <c r="H112" s="426">
        <f t="shared" si="4"/>
        <v>0</v>
      </c>
      <c r="I112" s="426">
        <f t="shared" si="5"/>
        <v>0</v>
      </c>
      <c r="J112" s="426">
        <f t="shared" si="6"/>
        <v>0</v>
      </c>
      <c r="K112" s="416" t="e">
        <f t="shared" si="7"/>
        <v>#DIV/0!</v>
      </c>
      <c r="L112" s="409"/>
      <c r="M112" s="407"/>
    </row>
    <row r="113" spans="1:13" ht="26.25">
      <c r="A113" s="401">
        <v>1106</v>
      </c>
      <c r="B113" s="394">
        <v>38070</v>
      </c>
      <c r="C113" s="326" t="s">
        <v>487</v>
      </c>
      <c r="D113" s="326" t="s">
        <v>734</v>
      </c>
      <c r="E113" s="326" t="s">
        <v>553</v>
      </c>
      <c r="F113" s="430">
        <v>3</v>
      </c>
      <c r="G113" s="425">
        <v>0</v>
      </c>
      <c r="H113" s="426">
        <f t="shared" si="4"/>
        <v>0</v>
      </c>
      <c r="I113" s="426">
        <f t="shared" si="5"/>
        <v>0</v>
      </c>
      <c r="J113" s="426">
        <f t="shared" si="6"/>
        <v>0</v>
      </c>
      <c r="K113" s="416" t="e">
        <f t="shared" si="7"/>
        <v>#DIV/0!</v>
      </c>
      <c r="L113" s="409"/>
      <c r="M113" s="407"/>
    </row>
    <row r="114" spans="1:13" ht="26.25">
      <c r="A114" s="401">
        <v>1107</v>
      </c>
      <c r="B114" s="394">
        <v>38066</v>
      </c>
      <c r="C114" s="326" t="s">
        <v>487</v>
      </c>
      <c r="D114" s="326" t="s">
        <v>735</v>
      </c>
      <c r="E114" s="326" t="s">
        <v>553</v>
      </c>
      <c r="F114" s="430">
        <v>1</v>
      </c>
      <c r="G114" s="425">
        <v>0</v>
      </c>
      <c r="H114" s="426">
        <f t="shared" si="4"/>
        <v>0</v>
      </c>
      <c r="I114" s="426">
        <f t="shared" si="5"/>
        <v>0</v>
      </c>
      <c r="J114" s="426">
        <f t="shared" si="6"/>
        <v>0</v>
      </c>
      <c r="K114" s="416" t="e">
        <f t="shared" si="7"/>
        <v>#DIV/0!</v>
      </c>
      <c r="L114" s="409"/>
      <c r="M114" s="407"/>
    </row>
    <row r="115" spans="1:13">
      <c r="A115" s="401">
        <v>1108</v>
      </c>
      <c r="B115" s="394">
        <v>38112</v>
      </c>
      <c r="C115" s="326" t="s">
        <v>487</v>
      </c>
      <c r="D115" s="326" t="s">
        <v>736</v>
      </c>
      <c r="E115" s="326" t="s">
        <v>553</v>
      </c>
      <c r="F115" s="430">
        <v>5</v>
      </c>
      <c r="G115" s="425">
        <v>0</v>
      </c>
      <c r="H115" s="426">
        <f t="shared" si="4"/>
        <v>0</v>
      </c>
      <c r="I115" s="426">
        <f t="shared" si="5"/>
        <v>0</v>
      </c>
      <c r="J115" s="426">
        <f t="shared" si="6"/>
        <v>0</v>
      </c>
      <c r="K115" s="416" t="e">
        <f t="shared" si="7"/>
        <v>#DIV/0!</v>
      </c>
      <c r="L115" s="409"/>
      <c r="M115" s="407"/>
    </row>
    <row r="116" spans="1:13">
      <c r="A116" s="401">
        <v>1113</v>
      </c>
      <c r="B116" s="394">
        <v>39387</v>
      </c>
      <c r="C116" s="326" t="s">
        <v>487</v>
      </c>
      <c r="D116" s="326" t="s">
        <v>737</v>
      </c>
      <c r="E116" s="326" t="s">
        <v>553</v>
      </c>
      <c r="F116" s="430">
        <v>200</v>
      </c>
      <c r="G116" s="425">
        <v>0</v>
      </c>
      <c r="H116" s="426">
        <f t="shared" si="4"/>
        <v>0</v>
      </c>
      <c r="I116" s="426">
        <f t="shared" si="5"/>
        <v>0</v>
      </c>
      <c r="J116" s="426">
        <f t="shared" si="6"/>
        <v>0</v>
      </c>
      <c r="K116" s="416" t="e">
        <f t="shared" si="7"/>
        <v>#DIV/0!</v>
      </c>
      <c r="L116" s="409"/>
      <c r="M116" s="407"/>
    </row>
    <row r="117" spans="1:13">
      <c r="A117" s="401">
        <v>1115</v>
      </c>
      <c r="B117" s="394">
        <v>3750</v>
      </c>
      <c r="C117" s="326" t="s">
        <v>487</v>
      </c>
      <c r="D117" s="326" t="s">
        <v>738</v>
      </c>
      <c r="E117" s="326" t="s">
        <v>553</v>
      </c>
      <c r="F117" s="430">
        <v>10</v>
      </c>
      <c r="G117" s="425">
        <v>0</v>
      </c>
      <c r="H117" s="426">
        <f t="shared" si="4"/>
        <v>0</v>
      </c>
      <c r="I117" s="426">
        <f t="shared" si="5"/>
        <v>0</v>
      </c>
      <c r="J117" s="426">
        <f t="shared" si="6"/>
        <v>0</v>
      </c>
      <c r="K117" s="416" t="e">
        <f t="shared" si="7"/>
        <v>#DIV/0!</v>
      </c>
      <c r="L117" s="409"/>
      <c r="M117" s="407"/>
    </row>
    <row r="118" spans="1:13" ht="26.25">
      <c r="A118" s="400" t="s">
        <v>739</v>
      </c>
      <c r="B118" s="394">
        <v>38194</v>
      </c>
      <c r="C118" s="326" t="s">
        <v>487</v>
      </c>
      <c r="D118" s="326" t="s">
        <v>740</v>
      </c>
      <c r="E118" s="326" t="s">
        <v>553</v>
      </c>
      <c r="F118" s="430">
        <v>100</v>
      </c>
      <c r="G118" s="425">
        <v>0</v>
      </c>
      <c r="H118" s="426">
        <f t="shared" si="4"/>
        <v>0</v>
      </c>
      <c r="I118" s="426">
        <f t="shared" si="5"/>
        <v>0</v>
      </c>
      <c r="J118" s="426">
        <f t="shared" si="6"/>
        <v>0</v>
      </c>
      <c r="K118" s="416" t="e">
        <f t="shared" si="7"/>
        <v>#DIV/0!</v>
      </c>
      <c r="L118" s="409"/>
      <c r="M118" s="407"/>
    </row>
    <row r="119" spans="1:13" ht="26.25">
      <c r="A119" s="401">
        <v>1118</v>
      </c>
      <c r="B119" s="394">
        <v>38774</v>
      </c>
      <c r="C119" s="326" t="s">
        <v>487</v>
      </c>
      <c r="D119" s="326" t="s">
        <v>741</v>
      </c>
      <c r="E119" s="326" t="s">
        <v>553</v>
      </c>
      <c r="F119" s="430">
        <v>20</v>
      </c>
      <c r="G119" s="425">
        <v>0</v>
      </c>
      <c r="H119" s="426">
        <f t="shared" si="4"/>
        <v>0</v>
      </c>
      <c r="I119" s="426">
        <f t="shared" si="5"/>
        <v>0</v>
      </c>
      <c r="J119" s="426">
        <f t="shared" si="6"/>
        <v>0</v>
      </c>
      <c r="K119" s="416" t="e">
        <f t="shared" si="7"/>
        <v>#DIV/0!</v>
      </c>
      <c r="L119" s="409"/>
      <c r="M119" s="407"/>
    </row>
    <row r="120" spans="1:13">
      <c r="A120" s="400" t="s">
        <v>742</v>
      </c>
      <c r="B120" s="394">
        <v>39391</v>
      </c>
      <c r="C120" s="326" t="s">
        <v>487</v>
      </c>
      <c r="D120" s="326" t="s">
        <v>743</v>
      </c>
      <c r="E120" s="326" t="s">
        <v>553</v>
      </c>
      <c r="F120" s="430">
        <v>5</v>
      </c>
      <c r="G120" s="425">
        <v>0</v>
      </c>
      <c r="H120" s="426">
        <f t="shared" si="4"/>
        <v>0</v>
      </c>
      <c r="I120" s="426">
        <f t="shared" si="5"/>
        <v>0</v>
      </c>
      <c r="J120" s="426">
        <f t="shared" si="6"/>
        <v>0</v>
      </c>
      <c r="K120" s="416" t="e">
        <f t="shared" si="7"/>
        <v>#DIV/0!</v>
      </c>
      <c r="L120" s="409"/>
      <c r="M120" s="407"/>
    </row>
    <row r="121" spans="1:13">
      <c r="A121" s="401">
        <v>1119</v>
      </c>
      <c r="B121" s="394">
        <v>1892</v>
      </c>
      <c r="C121" s="326" t="s">
        <v>487</v>
      </c>
      <c r="D121" s="326" t="s">
        <v>744</v>
      </c>
      <c r="E121" s="326" t="s">
        <v>553</v>
      </c>
      <c r="F121" s="430">
        <v>10</v>
      </c>
      <c r="G121" s="425">
        <v>0</v>
      </c>
      <c r="H121" s="426">
        <f t="shared" si="4"/>
        <v>0</v>
      </c>
      <c r="I121" s="426">
        <f t="shared" si="5"/>
        <v>0</v>
      </c>
      <c r="J121" s="426">
        <f t="shared" si="6"/>
        <v>0</v>
      </c>
      <c r="K121" s="416" t="e">
        <f t="shared" si="7"/>
        <v>#DIV/0!</v>
      </c>
      <c r="L121" s="409"/>
      <c r="M121" s="407"/>
    </row>
    <row r="122" spans="1:13">
      <c r="A122" s="401">
        <v>1120</v>
      </c>
      <c r="B122" s="394">
        <v>1893</v>
      </c>
      <c r="C122" s="326" t="s">
        <v>487</v>
      </c>
      <c r="D122" s="326" t="s">
        <v>745</v>
      </c>
      <c r="E122" s="326" t="s">
        <v>553</v>
      </c>
      <c r="F122" s="430">
        <v>10</v>
      </c>
      <c r="G122" s="425">
        <v>0</v>
      </c>
      <c r="H122" s="426">
        <f t="shared" si="4"/>
        <v>0</v>
      </c>
      <c r="I122" s="426">
        <f t="shared" si="5"/>
        <v>0</v>
      </c>
      <c r="J122" s="426">
        <f t="shared" si="6"/>
        <v>0</v>
      </c>
      <c r="K122" s="416" t="e">
        <f t="shared" si="7"/>
        <v>#DIV/0!</v>
      </c>
      <c r="L122" s="409"/>
      <c r="M122" s="407"/>
    </row>
    <row r="123" spans="1:13">
      <c r="A123" s="401">
        <v>1121</v>
      </c>
      <c r="B123" s="394">
        <v>1902</v>
      </c>
      <c r="C123" s="326" t="s">
        <v>487</v>
      </c>
      <c r="D123" s="326" t="s">
        <v>746</v>
      </c>
      <c r="E123" s="326" t="s">
        <v>553</v>
      </c>
      <c r="F123" s="430">
        <v>10</v>
      </c>
      <c r="G123" s="425">
        <v>0</v>
      </c>
      <c r="H123" s="426">
        <f t="shared" si="4"/>
        <v>0</v>
      </c>
      <c r="I123" s="426">
        <f t="shared" si="5"/>
        <v>0</v>
      </c>
      <c r="J123" s="426">
        <f t="shared" si="6"/>
        <v>0</v>
      </c>
      <c r="K123" s="416" t="e">
        <f t="shared" si="7"/>
        <v>#DIV/0!</v>
      </c>
      <c r="L123" s="409"/>
      <c r="M123" s="407"/>
    </row>
    <row r="124" spans="1:13">
      <c r="A124" s="401">
        <v>1122</v>
      </c>
      <c r="B124" s="394">
        <v>1894</v>
      </c>
      <c r="C124" s="326" t="s">
        <v>487</v>
      </c>
      <c r="D124" s="326" t="s">
        <v>747</v>
      </c>
      <c r="E124" s="326" t="s">
        <v>553</v>
      </c>
      <c r="F124" s="430">
        <v>10</v>
      </c>
      <c r="G124" s="425">
        <v>0</v>
      </c>
      <c r="H124" s="426">
        <f t="shared" si="4"/>
        <v>0</v>
      </c>
      <c r="I124" s="426">
        <f t="shared" si="5"/>
        <v>0</v>
      </c>
      <c r="J124" s="426">
        <f t="shared" si="6"/>
        <v>0</v>
      </c>
      <c r="K124" s="416" t="e">
        <f t="shared" si="7"/>
        <v>#DIV/0!</v>
      </c>
      <c r="L124" s="409"/>
      <c r="M124" s="407"/>
    </row>
    <row r="125" spans="1:13">
      <c r="A125" s="401">
        <v>1123</v>
      </c>
      <c r="B125" s="394">
        <v>1891</v>
      </c>
      <c r="C125" s="326" t="s">
        <v>487</v>
      </c>
      <c r="D125" s="326" t="s">
        <v>748</v>
      </c>
      <c r="E125" s="326" t="s">
        <v>553</v>
      </c>
      <c r="F125" s="430">
        <v>8</v>
      </c>
      <c r="G125" s="425">
        <v>0</v>
      </c>
      <c r="H125" s="426">
        <f t="shared" si="4"/>
        <v>0</v>
      </c>
      <c r="I125" s="426">
        <f t="shared" si="5"/>
        <v>0</v>
      </c>
      <c r="J125" s="426">
        <f t="shared" si="6"/>
        <v>0</v>
      </c>
      <c r="K125" s="416" t="e">
        <f t="shared" si="7"/>
        <v>#DIV/0!</v>
      </c>
      <c r="L125" s="409"/>
      <c r="M125" s="407"/>
    </row>
    <row r="126" spans="1:13">
      <c r="A126" s="401">
        <v>1124</v>
      </c>
      <c r="B126" s="394">
        <v>1901</v>
      </c>
      <c r="C126" s="326" t="s">
        <v>487</v>
      </c>
      <c r="D126" s="326" t="s">
        <v>749</v>
      </c>
      <c r="E126" s="326" t="s">
        <v>553</v>
      </c>
      <c r="F126" s="430">
        <v>10</v>
      </c>
      <c r="G126" s="425">
        <v>0</v>
      </c>
      <c r="H126" s="426">
        <f t="shared" si="4"/>
        <v>0</v>
      </c>
      <c r="I126" s="426">
        <f t="shared" si="5"/>
        <v>0</v>
      </c>
      <c r="J126" s="426">
        <f t="shared" si="6"/>
        <v>0</v>
      </c>
      <c r="K126" s="416" t="e">
        <f t="shared" si="7"/>
        <v>#DIV/0!</v>
      </c>
      <c r="L126" s="409"/>
      <c r="M126" s="407"/>
    </row>
    <row r="127" spans="1:13" ht="26.25">
      <c r="A127" s="401">
        <v>1125</v>
      </c>
      <c r="B127" s="394">
        <v>2637</v>
      </c>
      <c r="C127" s="326" t="s">
        <v>487</v>
      </c>
      <c r="D127" s="326" t="s">
        <v>750</v>
      </c>
      <c r="E127" s="326" t="s">
        <v>553</v>
      </c>
      <c r="F127" s="430">
        <v>6</v>
      </c>
      <c r="G127" s="425">
        <v>0</v>
      </c>
      <c r="H127" s="426">
        <f t="shared" si="4"/>
        <v>0</v>
      </c>
      <c r="I127" s="426">
        <f t="shared" si="5"/>
        <v>0</v>
      </c>
      <c r="J127" s="426">
        <f t="shared" si="6"/>
        <v>0</v>
      </c>
      <c r="K127" s="416" t="e">
        <f t="shared" si="7"/>
        <v>#DIV/0!</v>
      </c>
      <c r="L127" s="409"/>
      <c r="M127" s="407"/>
    </row>
    <row r="128" spans="1:13" ht="26.25">
      <c r="A128" s="401">
        <v>1127</v>
      </c>
      <c r="B128" s="394">
        <v>4227</v>
      </c>
      <c r="C128" s="326" t="s">
        <v>487</v>
      </c>
      <c r="D128" s="326" t="s">
        <v>751</v>
      </c>
      <c r="E128" s="326" t="s">
        <v>752</v>
      </c>
      <c r="F128" s="430">
        <v>30</v>
      </c>
      <c r="G128" s="425">
        <v>0</v>
      </c>
      <c r="H128" s="426">
        <f t="shared" si="4"/>
        <v>0</v>
      </c>
      <c r="I128" s="426">
        <f t="shared" si="5"/>
        <v>0</v>
      </c>
      <c r="J128" s="426">
        <f t="shared" si="6"/>
        <v>0</v>
      </c>
      <c r="K128" s="416" t="e">
        <f t="shared" si="7"/>
        <v>#DIV/0!</v>
      </c>
      <c r="L128" s="409"/>
      <c r="M128" s="407"/>
    </row>
    <row r="129" spans="1:13" ht="39">
      <c r="A129" s="401">
        <v>1130</v>
      </c>
      <c r="B129" s="394">
        <v>12038</v>
      </c>
      <c r="C129" s="326" t="s">
        <v>487</v>
      </c>
      <c r="D129" s="326" t="s">
        <v>753</v>
      </c>
      <c r="E129" s="326" t="s">
        <v>553</v>
      </c>
      <c r="F129" s="430">
        <v>1</v>
      </c>
      <c r="G129" s="425">
        <v>0</v>
      </c>
      <c r="H129" s="426">
        <f t="shared" si="4"/>
        <v>0</v>
      </c>
      <c r="I129" s="426">
        <f t="shared" si="5"/>
        <v>0</v>
      </c>
      <c r="J129" s="426">
        <f t="shared" si="6"/>
        <v>0</v>
      </c>
      <c r="K129" s="416" t="e">
        <f t="shared" si="7"/>
        <v>#DIV/0!</v>
      </c>
      <c r="L129" s="409"/>
      <c r="M129" s="407"/>
    </row>
    <row r="130" spans="1:13">
      <c r="A130" s="401">
        <v>1132</v>
      </c>
      <c r="B130" s="394">
        <v>12296</v>
      </c>
      <c r="C130" s="326" t="s">
        <v>487</v>
      </c>
      <c r="D130" s="326" t="s">
        <v>754</v>
      </c>
      <c r="E130" s="326" t="s">
        <v>553</v>
      </c>
      <c r="F130" s="430">
        <v>10</v>
      </c>
      <c r="G130" s="425">
        <v>0</v>
      </c>
      <c r="H130" s="426">
        <f t="shared" si="4"/>
        <v>0</v>
      </c>
      <c r="I130" s="426">
        <f t="shared" si="5"/>
        <v>0</v>
      </c>
      <c r="J130" s="426">
        <f t="shared" si="6"/>
        <v>0</v>
      </c>
      <c r="K130" s="416" t="e">
        <f t="shared" si="7"/>
        <v>#DIV/0!</v>
      </c>
      <c r="L130" s="409"/>
      <c r="M130" s="407"/>
    </row>
    <row r="131" spans="1:13" ht="26.25">
      <c r="A131" s="401">
        <v>1133</v>
      </c>
      <c r="B131" s="394">
        <v>2510</v>
      </c>
      <c r="C131" s="326" t="s">
        <v>487</v>
      </c>
      <c r="D131" s="326" t="s">
        <v>755</v>
      </c>
      <c r="E131" s="326" t="s">
        <v>553</v>
      </c>
      <c r="F131" s="430">
        <v>2</v>
      </c>
      <c r="G131" s="425">
        <v>0</v>
      </c>
      <c r="H131" s="426">
        <f t="shared" si="4"/>
        <v>0</v>
      </c>
      <c r="I131" s="426">
        <f t="shared" si="5"/>
        <v>0</v>
      </c>
      <c r="J131" s="426">
        <f t="shared" si="6"/>
        <v>0</v>
      </c>
      <c r="K131" s="416" t="e">
        <f t="shared" si="7"/>
        <v>#DIV/0!</v>
      </c>
      <c r="L131" s="409"/>
      <c r="M131" s="407"/>
    </row>
    <row r="132" spans="1:13" ht="26.25">
      <c r="A132" s="401">
        <v>1134</v>
      </c>
      <c r="B132" s="394">
        <v>12359</v>
      </c>
      <c r="C132" s="326" t="s">
        <v>487</v>
      </c>
      <c r="D132" s="326" t="s">
        <v>756</v>
      </c>
      <c r="E132" s="326" t="s">
        <v>553</v>
      </c>
      <c r="F132" s="430">
        <v>1</v>
      </c>
      <c r="G132" s="425">
        <v>0</v>
      </c>
      <c r="H132" s="426">
        <f t="shared" si="4"/>
        <v>0</v>
      </c>
      <c r="I132" s="426">
        <f t="shared" si="5"/>
        <v>0</v>
      </c>
      <c r="J132" s="426">
        <f t="shared" si="6"/>
        <v>0</v>
      </c>
      <c r="K132" s="416" t="e">
        <f t="shared" si="7"/>
        <v>#DIV/0!</v>
      </c>
      <c r="L132" s="409"/>
      <c r="M132" s="407"/>
    </row>
    <row r="133" spans="1:13" ht="39">
      <c r="A133" s="401">
        <v>1136</v>
      </c>
      <c r="B133" s="394">
        <v>39392</v>
      </c>
      <c r="C133" s="326" t="s">
        <v>487</v>
      </c>
      <c r="D133" s="326" t="s">
        <v>757</v>
      </c>
      <c r="E133" s="326" t="s">
        <v>553</v>
      </c>
      <c r="F133" s="430">
        <v>2</v>
      </c>
      <c r="G133" s="425">
        <v>0</v>
      </c>
      <c r="H133" s="426">
        <f t="shared" si="4"/>
        <v>0</v>
      </c>
      <c r="I133" s="426">
        <f t="shared" si="5"/>
        <v>0</v>
      </c>
      <c r="J133" s="426">
        <f t="shared" si="6"/>
        <v>0</v>
      </c>
      <c r="K133" s="416" t="e">
        <f t="shared" si="7"/>
        <v>#DIV/0!</v>
      </c>
      <c r="L133" s="409"/>
      <c r="M133" s="407"/>
    </row>
    <row r="134" spans="1:13" ht="26.25">
      <c r="A134" s="401">
        <v>1137</v>
      </c>
      <c r="B134" s="394">
        <v>12732</v>
      </c>
      <c r="C134" s="326" t="s">
        <v>487</v>
      </c>
      <c r="D134" s="326" t="s">
        <v>758</v>
      </c>
      <c r="E134" s="326" t="s">
        <v>553</v>
      </c>
      <c r="F134" s="430">
        <v>3</v>
      </c>
      <c r="G134" s="425">
        <v>0</v>
      </c>
      <c r="H134" s="426">
        <f t="shared" si="4"/>
        <v>0</v>
      </c>
      <c r="I134" s="426">
        <f t="shared" si="5"/>
        <v>0</v>
      </c>
      <c r="J134" s="426">
        <f t="shared" si="6"/>
        <v>0</v>
      </c>
      <c r="K134" s="416" t="e">
        <f t="shared" si="7"/>
        <v>#DIV/0!</v>
      </c>
      <c r="L134" s="409"/>
      <c r="M134" s="407"/>
    </row>
    <row r="135" spans="1:13" ht="26.25">
      <c r="A135" s="401">
        <v>1138</v>
      </c>
      <c r="B135" s="394">
        <v>14543</v>
      </c>
      <c r="C135" s="326" t="s">
        <v>487</v>
      </c>
      <c r="D135" s="326" t="s">
        <v>759</v>
      </c>
      <c r="E135" s="326" t="s">
        <v>553</v>
      </c>
      <c r="F135" s="430">
        <v>5</v>
      </c>
      <c r="G135" s="425">
        <v>0</v>
      </c>
      <c r="H135" s="426">
        <f t="shared" si="4"/>
        <v>0</v>
      </c>
      <c r="I135" s="426">
        <f t="shared" si="5"/>
        <v>0</v>
      </c>
      <c r="J135" s="426">
        <f t="shared" si="6"/>
        <v>0</v>
      </c>
      <c r="K135" s="416" t="e">
        <f t="shared" si="7"/>
        <v>#DIV/0!</v>
      </c>
      <c r="L135" s="409"/>
      <c r="M135" s="407"/>
    </row>
    <row r="136" spans="1:13" ht="26.25">
      <c r="A136" s="401">
        <v>1139</v>
      </c>
      <c r="B136" s="394">
        <v>13329</v>
      </c>
      <c r="C136" s="326" t="s">
        <v>487</v>
      </c>
      <c r="D136" s="326" t="s">
        <v>760</v>
      </c>
      <c r="E136" s="326" t="s">
        <v>553</v>
      </c>
      <c r="F136" s="430">
        <v>10</v>
      </c>
      <c r="G136" s="425">
        <v>0</v>
      </c>
      <c r="H136" s="426">
        <f t="shared" si="4"/>
        <v>0</v>
      </c>
      <c r="I136" s="426">
        <f t="shared" si="5"/>
        <v>0</v>
      </c>
      <c r="J136" s="426">
        <f t="shared" si="6"/>
        <v>0</v>
      </c>
      <c r="K136" s="416" t="e">
        <f t="shared" si="7"/>
        <v>#DIV/0!</v>
      </c>
      <c r="L136" s="409"/>
      <c r="M136" s="407"/>
    </row>
    <row r="137" spans="1:13" ht="26.25">
      <c r="A137" s="401">
        <v>1140</v>
      </c>
      <c r="B137" s="394">
        <v>12294</v>
      </c>
      <c r="C137" s="326" t="s">
        <v>487</v>
      </c>
      <c r="D137" s="326" t="s">
        <v>761</v>
      </c>
      <c r="E137" s="326" t="s">
        <v>553</v>
      </c>
      <c r="F137" s="430">
        <v>2</v>
      </c>
      <c r="G137" s="425">
        <v>0</v>
      </c>
      <c r="H137" s="426">
        <f t="shared" si="4"/>
        <v>0</v>
      </c>
      <c r="I137" s="426">
        <f t="shared" si="5"/>
        <v>0</v>
      </c>
      <c r="J137" s="426">
        <f t="shared" si="6"/>
        <v>0</v>
      </c>
      <c r="K137" s="416" t="e">
        <f t="shared" si="7"/>
        <v>#DIV/0!</v>
      </c>
      <c r="L137" s="409"/>
      <c r="M137" s="407"/>
    </row>
    <row r="138" spans="1:13" ht="39">
      <c r="A138" s="401">
        <v>1141</v>
      </c>
      <c r="B138" s="394">
        <v>38099</v>
      </c>
      <c r="C138" s="326" t="s">
        <v>487</v>
      </c>
      <c r="D138" s="326" t="s">
        <v>762</v>
      </c>
      <c r="E138" s="326" t="s">
        <v>553</v>
      </c>
      <c r="F138" s="430">
        <v>5</v>
      </c>
      <c r="G138" s="425">
        <v>0</v>
      </c>
      <c r="H138" s="426">
        <f t="shared" si="4"/>
        <v>0</v>
      </c>
      <c r="I138" s="426">
        <f t="shared" si="5"/>
        <v>0</v>
      </c>
      <c r="J138" s="426">
        <f t="shared" si="6"/>
        <v>0</v>
      </c>
      <c r="K138" s="416" t="e">
        <f t="shared" si="7"/>
        <v>#DIV/0!</v>
      </c>
      <c r="L138" s="409"/>
      <c r="M138" s="407"/>
    </row>
    <row r="139" spans="1:13">
      <c r="A139" s="401">
        <v>1142</v>
      </c>
      <c r="B139" s="394">
        <v>7543</v>
      </c>
      <c r="C139" s="326" t="s">
        <v>487</v>
      </c>
      <c r="D139" s="326" t="s">
        <v>763</v>
      </c>
      <c r="E139" s="326" t="s">
        <v>553</v>
      </c>
      <c r="F139" s="430">
        <v>10</v>
      </c>
      <c r="G139" s="425">
        <v>0</v>
      </c>
      <c r="H139" s="426">
        <f t="shared" si="4"/>
        <v>0</v>
      </c>
      <c r="I139" s="426">
        <f t="shared" si="5"/>
        <v>0</v>
      </c>
      <c r="J139" s="426">
        <f t="shared" si="6"/>
        <v>0</v>
      </c>
      <c r="K139" s="416" t="e">
        <f t="shared" si="7"/>
        <v>#DIV/0!</v>
      </c>
      <c r="L139" s="409"/>
      <c r="M139" s="407"/>
    </row>
    <row r="140" spans="1:13">
      <c r="A140" s="401">
        <v>1143</v>
      </c>
      <c r="B140" s="394">
        <v>39346</v>
      </c>
      <c r="C140" s="326" t="s">
        <v>487</v>
      </c>
      <c r="D140" s="326" t="s">
        <v>764</v>
      </c>
      <c r="E140" s="326" t="s">
        <v>553</v>
      </c>
      <c r="F140" s="430">
        <v>20</v>
      </c>
      <c r="G140" s="425">
        <v>0</v>
      </c>
      <c r="H140" s="426">
        <f t="shared" si="4"/>
        <v>0</v>
      </c>
      <c r="I140" s="426">
        <f t="shared" si="5"/>
        <v>0</v>
      </c>
      <c r="J140" s="426">
        <f t="shared" si="6"/>
        <v>0</v>
      </c>
      <c r="K140" s="416" t="e">
        <f t="shared" si="7"/>
        <v>#DIV/0!</v>
      </c>
      <c r="L140" s="409"/>
      <c r="M140" s="407"/>
    </row>
    <row r="141" spans="1:13">
      <c r="A141" s="401">
        <v>1150</v>
      </c>
      <c r="B141" s="394">
        <v>38101</v>
      </c>
      <c r="C141" s="326" t="s">
        <v>487</v>
      </c>
      <c r="D141" s="326" t="s">
        <v>765</v>
      </c>
      <c r="E141" s="326" t="s">
        <v>553</v>
      </c>
      <c r="F141" s="430">
        <v>10</v>
      </c>
      <c r="G141" s="425">
        <v>0</v>
      </c>
      <c r="H141" s="426">
        <f t="shared" si="4"/>
        <v>0</v>
      </c>
      <c r="I141" s="426">
        <f t="shared" si="5"/>
        <v>0</v>
      </c>
      <c r="J141" s="426">
        <f t="shared" si="6"/>
        <v>0</v>
      </c>
      <c r="K141" s="416" t="e">
        <f t="shared" si="7"/>
        <v>#DIV/0!</v>
      </c>
      <c r="L141" s="409"/>
      <c r="M141" s="407"/>
    </row>
    <row r="142" spans="1:13" ht="26.25">
      <c r="A142" s="401">
        <v>1151</v>
      </c>
      <c r="B142" s="394">
        <v>7528</v>
      </c>
      <c r="C142" s="326" t="s">
        <v>487</v>
      </c>
      <c r="D142" s="326" t="s">
        <v>766</v>
      </c>
      <c r="E142" s="326" t="s">
        <v>553</v>
      </c>
      <c r="F142" s="430">
        <v>100</v>
      </c>
      <c r="G142" s="425">
        <v>0</v>
      </c>
      <c r="H142" s="426">
        <f t="shared" si="4"/>
        <v>0</v>
      </c>
      <c r="I142" s="426">
        <f t="shared" si="5"/>
        <v>0</v>
      </c>
      <c r="J142" s="426">
        <f t="shared" si="6"/>
        <v>0</v>
      </c>
      <c r="K142" s="416" t="e">
        <f t="shared" si="7"/>
        <v>#DIV/0!</v>
      </c>
      <c r="L142" s="409"/>
      <c r="M142" s="407"/>
    </row>
    <row r="143" spans="1:13" ht="26.25">
      <c r="A143" s="401">
        <v>1152</v>
      </c>
      <c r="B143" s="394">
        <v>12147</v>
      </c>
      <c r="C143" s="326" t="s">
        <v>487</v>
      </c>
      <c r="D143" s="326" t="s">
        <v>767</v>
      </c>
      <c r="E143" s="326" t="s">
        <v>553</v>
      </c>
      <c r="F143" s="430">
        <v>9</v>
      </c>
      <c r="G143" s="425">
        <v>0</v>
      </c>
      <c r="H143" s="426">
        <f t="shared" si="4"/>
        <v>0</v>
      </c>
      <c r="I143" s="426">
        <f t="shared" si="5"/>
        <v>0</v>
      </c>
      <c r="J143" s="426">
        <f t="shared" si="6"/>
        <v>0</v>
      </c>
      <c r="K143" s="416" t="e">
        <f t="shared" si="7"/>
        <v>#DIV/0!</v>
      </c>
      <c r="L143" s="409"/>
      <c r="M143" s="407"/>
    </row>
    <row r="144" spans="1:13" ht="26.25">
      <c r="A144" s="401">
        <v>1153</v>
      </c>
      <c r="B144" s="394">
        <v>38075</v>
      </c>
      <c r="C144" s="326" t="s">
        <v>487</v>
      </c>
      <c r="D144" s="326" t="s">
        <v>768</v>
      </c>
      <c r="E144" s="326" t="s">
        <v>553</v>
      </c>
      <c r="F144" s="430">
        <v>14</v>
      </c>
      <c r="G144" s="425">
        <v>0</v>
      </c>
      <c r="H144" s="426">
        <f t="shared" ref="H144:H207" si="8">G144*(1+$G$11)</f>
        <v>0</v>
      </c>
      <c r="I144" s="426">
        <f t="shared" ref="I144:I207" si="9">G144*F144</f>
        <v>0</v>
      </c>
      <c r="J144" s="426">
        <f t="shared" ref="J144:J207" si="10">F144*H144</f>
        <v>0</v>
      </c>
      <c r="K144" s="416" t="e">
        <f t="shared" ref="K144:K207" si="11">J144/$H$719</f>
        <v>#DIV/0!</v>
      </c>
      <c r="L144" s="409"/>
      <c r="M144" s="407"/>
    </row>
    <row r="145" spans="1:13" ht="26.25">
      <c r="A145" s="401">
        <v>1154</v>
      </c>
      <c r="B145" s="394">
        <v>38193</v>
      </c>
      <c r="C145" s="326" t="s">
        <v>487</v>
      </c>
      <c r="D145" s="326" t="s">
        <v>769</v>
      </c>
      <c r="E145" s="326" t="s">
        <v>553</v>
      </c>
      <c r="F145" s="430">
        <v>50</v>
      </c>
      <c r="G145" s="425">
        <v>0</v>
      </c>
      <c r="H145" s="426">
        <f t="shared" si="8"/>
        <v>0</v>
      </c>
      <c r="I145" s="426">
        <f t="shared" si="9"/>
        <v>0</v>
      </c>
      <c r="J145" s="426">
        <f t="shared" si="10"/>
        <v>0</v>
      </c>
      <c r="K145" s="416" t="e">
        <f t="shared" si="11"/>
        <v>#DIV/0!</v>
      </c>
      <c r="L145" s="409"/>
      <c r="M145" s="407"/>
    </row>
    <row r="146" spans="1:13" ht="26.25">
      <c r="A146" s="401">
        <v>1155</v>
      </c>
      <c r="B146" s="394">
        <v>42244</v>
      </c>
      <c r="C146" s="326" t="s">
        <v>487</v>
      </c>
      <c r="D146" s="326" t="s">
        <v>770</v>
      </c>
      <c r="E146" s="326" t="s">
        <v>553</v>
      </c>
      <c r="F146" s="430">
        <v>10</v>
      </c>
      <c r="G146" s="425">
        <v>0</v>
      </c>
      <c r="H146" s="426">
        <f t="shared" si="8"/>
        <v>0</v>
      </c>
      <c r="I146" s="426">
        <f t="shared" si="9"/>
        <v>0</v>
      </c>
      <c r="J146" s="426">
        <f t="shared" si="10"/>
        <v>0</v>
      </c>
      <c r="K146" s="416" t="e">
        <f t="shared" si="11"/>
        <v>#DIV/0!</v>
      </c>
      <c r="L146" s="409"/>
      <c r="M146" s="407"/>
    </row>
    <row r="147" spans="1:13" ht="26.25">
      <c r="A147" s="401">
        <v>1156</v>
      </c>
      <c r="B147" s="394">
        <v>38095</v>
      </c>
      <c r="C147" s="326" t="s">
        <v>487</v>
      </c>
      <c r="D147" s="326" t="s">
        <v>771</v>
      </c>
      <c r="E147" s="326" t="s">
        <v>553</v>
      </c>
      <c r="F147" s="430">
        <v>20</v>
      </c>
      <c r="G147" s="425">
        <v>0</v>
      </c>
      <c r="H147" s="426">
        <f t="shared" si="8"/>
        <v>0</v>
      </c>
      <c r="I147" s="426">
        <f t="shared" si="9"/>
        <v>0</v>
      </c>
      <c r="J147" s="426">
        <f t="shared" si="10"/>
        <v>0</v>
      </c>
      <c r="K147" s="416" t="e">
        <f t="shared" si="11"/>
        <v>#DIV/0!</v>
      </c>
      <c r="L147" s="409"/>
      <c r="M147" s="407"/>
    </row>
    <row r="148" spans="1:13" ht="26.25">
      <c r="A148" s="401">
        <v>1156</v>
      </c>
      <c r="B148" s="394">
        <v>38092</v>
      </c>
      <c r="C148" s="326" t="s">
        <v>487</v>
      </c>
      <c r="D148" s="326" t="s">
        <v>772</v>
      </c>
      <c r="E148" s="326" t="s">
        <v>553</v>
      </c>
      <c r="F148" s="430">
        <v>20</v>
      </c>
      <c r="G148" s="425">
        <v>0</v>
      </c>
      <c r="H148" s="426">
        <f t="shared" si="8"/>
        <v>0</v>
      </c>
      <c r="I148" s="426">
        <f t="shared" si="9"/>
        <v>0</v>
      </c>
      <c r="J148" s="426">
        <f t="shared" si="10"/>
        <v>0</v>
      </c>
      <c r="K148" s="416" t="e">
        <f t="shared" si="11"/>
        <v>#DIV/0!</v>
      </c>
      <c r="L148" s="409"/>
      <c r="M148" s="407"/>
    </row>
    <row r="149" spans="1:13" ht="26.25">
      <c r="A149" s="401">
        <v>1157</v>
      </c>
      <c r="B149" s="394">
        <v>38093</v>
      </c>
      <c r="C149" s="326" t="s">
        <v>487</v>
      </c>
      <c r="D149" s="326" t="s">
        <v>773</v>
      </c>
      <c r="E149" s="326" t="s">
        <v>553</v>
      </c>
      <c r="F149" s="430">
        <v>20</v>
      </c>
      <c r="G149" s="425">
        <v>0</v>
      </c>
      <c r="H149" s="426">
        <f t="shared" si="8"/>
        <v>0</v>
      </c>
      <c r="I149" s="426">
        <f t="shared" si="9"/>
        <v>0</v>
      </c>
      <c r="J149" s="426">
        <f t="shared" si="10"/>
        <v>0</v>
      </c>
      <c r="K149" s="416" t="e">
        <f t="shared" si="11"/>
        <v>#DIV/0!</v>
      </c>
      <c r="L149" s="409"/>
      <c r="M149" s="407"/>
    </row>
    <row r="150" spans="1:13" ht="26.25">
      <c r="A150" s="401">
        <v>1158</v>
      </c>
      <c r="B150" s="394">
        <v>38078</v>
      </c>
      <c r="C150" s="326" t="s">
        <v>487</v>
      </c>
      <c r="D150" s="326" t="s">
        <v>774</v>
      </c>
      <c r="E150" s="326" t="s">
        <v>553</v>
      </c>
      <c r="F150" s="430">
        <v>20</v>
      </c>
      <c r="G150" s="425">
        <v>0</v>
      </c>
      <c r="H150" s="426">
        <f t="shared" si="8"/>
        <v>0</v>
      </c>
      <c r="I150" s="426">
        <f t="shared" si="9"/>
        <v>0</v>
      </c>
      <c r="J150" s="426">
        <f t="shared" si="10"/>
        <v>0</v>
      </c>
      <c r="K150" s="416" t="e">
        <f t="shared" si="11"/>
        <v>#DIV/0!</v>
      </c>
      <c r="L150" s="409"/>
      <c r="M150" s="407"/>
    </row>
    <row r="151" spans="1:13" ht="26.25">
      <c r="A151" s="401">
        <v>1159</v>
      </c>
      <c r="B151" s="394">
        <v>38077</v>
      </c>
      <c r="C151" s="326" t="s">
        <v>487</v>
      </c>
      <c r="D151" s="326" t="s">
        <v>775</v>
      </c>
      <c r="E151" s="326" t="s">
        <v>553</v>
      </c>
      <c r="F151" s="430">
        <v>20</v>
      </c>
      <c r="G151" s="425">
        <v>0</v>
      </c>
      <c r="H151" s="426">
        <f t="shared" si="8"/>
        <v>0</v>
      </c>
      <c r="I151" s="426">
        <f t="shared" si="9"/>
        <v>0</v>
      </c>
      <c r="J151" s="426">
        <f t="shared" si="10"/>
        <v>0</v>
      </c>
      <c r="K151" s="416" t="e">
        <f t="shared" si="11"/>
        <v>#DIV/0!</v>
      </c>
      <c r="L151" s="409"/>
      <c r="M151" s="407"/>
    </row>
    <row r="152" spans="1:13" ht="26.25">
      <c r="A152" s="401">
        <v>1160</v>
      </c>
      <c r="B152" s="394">
        <v>43130</v>
      </c>
      <c r="C152" s="326" t="s">
        <v>487</v>
      </c>
      <c r="D152" s="326" t="s">
        <v>776</v>
      </c>
      <c r="E152" s="326" t="s">
        <v>718</v>
      </c>
      <c r="F152" s="430">
        <v>20</v>
      </c>
      <c r="G152" s="425">
        <v>0</v>
      </c>
      <c r="H152" s="426">
        <f t="shared" si="8"/>
        <v>0</v>
      </c>
      <c r="I152" s="426">
        <f t="shared" si="9"/>
        <v>0</v>
      </c>
      <c r="J152" s="426">
        <f t="shared" si="10"/>
        <v>0</v>
      </c>
      <c r="K152" s="416" t="e">
        <f t="shared" si="11"/>
        <v>#DIV/0!</v>
      </c>
      <c r="L152" s="409"/>
      <c r="M152" s="407"/>
    </row>
    <row r="153" spans="1:13" ht="39">
      <c r="A153" s="401">
        <v>1161</v>
      </c>
      <c r="B153" s="394">
        <v>2527</v>
      </c>
      <c r="C153" s="326" t="s">
        <v>487</v>
      </c>
      <c r="D153" s="326" t="s">
        <v>777</v>
      </c>
      <c r="E153" s="326" t="s">
        <v>553</v>
      </c>
      <c r="F153" s="430">
        <v>5</v>
      </c>
      <c r="G153" s="425">
        <v>0</v>
      </c>
      <c r="H153" s="426">
        <f t="shared" si="8"/>
        <v>0</v>
      </c>
      <c r="I153" s="426">
        <f t="shared" si="9"/>
        <v>0</v>
      </c>
      <c r="J153" s="426">
        <f t="shared" si="10"/>
        <v>0</v>
      </c>
      <c r="K153" s="416" t="e">
        <f t="shared" si="11"/>
        <v>#DIV/0!</v>
      </c>
      <c r="L153" s="409"/>
      <c r="M153" s="407"/>
    </row>
    <row r="154" spans="1:13" ht="39">
      <c r="A154" s="401">
        <v>1162</v>
      </c>
      <c r="B154" s="394">
        <v>2489</v>
      </c>
      <c r="C154" s="326" t="s">
        <v>487</v>
      </c>
      <c r="D154" s="326" t="s">
        <v>778</v>
      </c>
      <c r="E154" s="326" t="s">
        <v>553</v>
      </c>
      <c r="F154" s="430">
        <v>2</v>
      </c>
      <c r="G154" s="425">
        <v>0</v>
      </c>
      <c r="H154" s="426">
        <f t="shared" si="8"/>
        <v>0</v>
      </c>
      <c r="I154" s="426">
        <f t="shared" si="9"/>
        <v>0</v>
      </c>
      <c r="J154" s="426">
        <f t="shared" si="10"/>
        <v>0</v>
      </c>
      <c r="K154" s="416" t="e">
        <f t="shared" si="11"/>
        <v>#DIV/0!</v>
      </c>
      <c r="L154" s="409"/>
      <c r="M154" s="407"/>
    </row>
    <row r="155" spans="1:13" ht="39">
      <c r="A155" s="401">
        <v>1163</v>
      </c>
      <c r="B155" s="394">
        <v>2483</v>
      </c>
      <c r="C155" s="326" t="s">
        <v>487</v>
      </c>
      <c r="D155" s="326" t="s">
        <v>626</v>
      </c>
      <c r="E155" s="326" t="s">
        <v>553</v>
      </c>
      <c r="F155" s="430">
        <v>2</v>
      </c>
      <c r="G155" s="425">
        <v>0</v>
      </c>
      <c r="H155" s="426">
        <f t="shared" si="8"/>
        <v>0</v>
      </c>
      <c r="I155" s="426">
        <f t="shared" si="9"/>
        <v>0</v>
      </c>
      <c r="J155" s="426">
        <f t="shared" si="10"/>
        <v>0</v>
      </c>
      <c r="K155" s="416" t="e">
        <f t="shared" si="11"/>
        <v>#DIV/0!</v>
      </c>
      <c r="L155" s="409"/>
      <c r="M155" s="407"/>
    </row>
    <row r="156" spans="1:13">
      <c r="A156" s="401">
        <v>1164</v>
      </c>
      <c r="B156" s="394">
        <v>34602</v>
      </c>
      <c r="C156" s="326" t="s">
        <v>487</v>
      </c>
      <c r="D156" s="326" t="s">
        <v>779</v>
      </c>
      <c r="E156" s="326" t="s">
        <v>590</v>
      </c>
      <c r="F156" s="430">
        <v>100</v>
      </c>
      <c r="G156" s="425">
        <v>0</v>
      </c>
      <c r="H156" s="426">
        <f t="shared" si="8"/>
        <v>0</v>
      </c>
      <c r="I156" s="426">
        <f t="shared" si="9"/>
        <v>0</v>
      </c>
      <c r="J156" s="426">
        <f t="shared" si="10"/>
        <v>0</v>
      </c>
      <c r="K156" s="416" t="e">
        <f t="shared" si="11"/>
        <v>#DIV/0!</v>
      </c>
      <c r="L156" s="409"/>
      <c r="M156" s="407"/>
    </row>
    <row r="157" spans="1:13">
      <c r="A157" s="401">
        <v>1165</v>
      </c>
      <c r="B157" s="394">
        <v>34607</v>
      </c>
      <c r="C157" s="326" t="s">
        <v>487</v>
      </c>
      <c r="D157" s="326" t="s">
        <v>780</v>
      </c>
      <c r="E157" s="326" t="s">
        <v>590</v>
      </c>
      <c r="F157" s="430">
        <v>100</v>
      </c>
      <c r="G157" s="425">
        <v>0</v>
      </c>
      <c r="H157" s="426">
        <f t="shared" si="8"/>
        <v>0</v>
      </c>
      <c r="I157" s="426">
        <f t="shared" si="9"/>
        <v>0</v>
      </c>
      <c r="J157" s="426">
        <f t="shared" si="10"/>
        <v>0</v>
      </c>
      <c r="K157" s="416" t="e">
        <f t="shared" si="11"/>
        <v>#DIV/0!</v>
      </c>
      <c r="L157" s="409"/>
      <c r="M157" s="407"/>
    </row>
    <row r="158" spans="1:13">
      <c r="A158" s="401">
        <v>1166</v>
      </c>
      <c r="B158" s="394">
        <v>34618</v>
      </c>
      <c r="C158" s="326" t="s">
        <v>487</v>
      </c>
      <c r="D158" s="326" t="s">
        <v>781</v>
      </c>
      <c r="E158" s="326" t="s">
        <v>590</v>
      </c>
      <c r="F158" s="430">
        <v>100</v>
      </c>
      <c r="G158" s="425">
        <v>0</v>
      </c>
      <c r="H158" s="426">
        <f t="shared" si="8"/>
        <v>0</v>
      </c>
      <c r="I158" s="426">
        <f t="shared" si="9"/>
        <v>0</v>
      </c>
      <c r="J158" s="426">
        <f t="shared" si="10"/>
        <v>0</v>
      </c>
      <c r="K158" s="416" t="e">
        <f t="shared" si="11"/>
        <v>#DIV/0!</v>
      </c>
      <c r="L158" s="409"/>
      <c r="M158" s="407"/>
    </row>
    <row r="159" spans="1:13">
      <c r="A159" s="401">
        <v>1167</v>
      </c>
      <c r="B159" s="394">
        <v>34621</v>
      </c>
      <c r="C159" s="326" t="s">
        <v>487</v>
      </c>
      <c r="D159" s="326" t="s">
        <v>782</v>
      </c>
      <c r="E159" s="326" t="s">
        <v>590</v>
      </c>
      <c r="F159" s="430">
        <v>100</v>
      </c>
      <c r="G159" s="425">
        <v>0</v>
      </c>
      <c r="H159" s="426">
        <f t="shared" si="8"/>
        <v>0</v>
      </c>
      <c r="I159" s="426">
        <f t="shared" si="9"/>
        <v>0</v>
      </c>
      <c r="J159" s="426">
        <f t="shared" si="10"/>
        <v>0</v>
      </c>
      <c r="K159" s="416" t="e">
        <f t="shared" si="11"/>
        <v>#DIV/0!</v>
      </c>
      <c r="L159" s="409"/>
      <c r="M159" s="407"/>
    </row>
    <row r="160" spans="1:13" ht="26.25">
      <c r="A160" s="401">
        <v>1168</v>
      </c>
      <c r="B160" s="394">
        <v>39771</v>
      </c>
      <c r="C160" s="326" t="s">
        <v>487</v>
      </c>
      <c r="D160" s="326" t="s">
        <v>783</v>
      </c>
      <c r="E160" s="326" t="s">
        <v>553</v>
      </c>
      <c r="F160" s="430">
        <v>2</v>
      </c>
      <c r="G160" s="425">
        <v>0</v>
      </c>
      <c r="H160" s="426">
        <f t="shared" si="8"/>
        <v>0</v>
      </c>
      <c r="I160" s="426">
        <f t="shared" si="9"/>
        <v>0</v>
      </c>
      <c r="J160" s="426">
        <f t="shared" si="10"/>
        <v>0</v>
      </c>
      <c r="K160" s="416" t="e">
        <f t="shared" si="11"/>
        <v>#DIV/0!</v>
      </c>
      <c r="L160" s="409"/>
      <c r="M160" s="407"/>
    </row>
    <row r="161" spans="1:13">
      <c r="A161" s="401">
        <v>1169</v>
      </c>
      <c r="B161" s="394">
        <v>2680</v>
      </c>
      <c r="C161" s="326" t="s">
        <v>487</v>
      </c>
      <c r="D161" s="326" t="s">
        <v>784</v>
      </c>
      <c r="E161" s="326" t="s">
        <v>590</v>
      </c>
      <c r="F161" s="430">
        <v>10</v>
      </c>
      <c r="G161" s="425">
        <v>0</v>
      </c>
      <c r="H161" s="426">
        <f t="shared" si="8"/>
        <v>0</v>
      </c>
      <c r="I161" s="426">
        <f t="shared" si="9"/>
        <v>0</v>
      </c>
      <c r="J161" s="426">
        <f t="shared" si="10"/>
        <v>0</v>
      </c>
      <c r="K161" s="416" t="e">
        <f t="shared" si="11"/>
        <v>#DIV/0!</v>
      </c>
      <c r="L161" s="409"/>
      <c r="M161" s="407"/>
    </row>
    <row r="162" spans="1:13">
      <c r="A162" s="401">
        <v>1170</v>
      </c>
      <c r="B162" s="394">
        <v>2684</v>
      </c>
      <c r="C162" s="326" t="s">
        <v>487</v>
      </c>
      <c r="D162" s="326" t="s">
        <v>785</v>
      </c>
      <c r="E162" s="326" t="s">
        <v>590</v>
      </c>
      <c r="F162" s="430">
        <v>10</v>
      </c>
      <c r="G162" s="425">
        <v>0</v>
      </c>
      <c r="H162" s="426">
        <f t="shared" si="8"/>
        <v>0</v>
      </c>
      <c r="I162" s="426">
        <f t="shared" si="9"/>
        <v>0</v>
      </c>
      <c r="J162" s="426">
        <f t="shared" si="10"/>
        <v>0</v>
      </c>
      <c r="K162" s="416" t="e">
        <f t="shared" si="11"/>
        <v>#DIV/0!</v>
      </c>
      <c r="L162" s="409"/>
      <c r="M162" s="407"/>
    </row>
    <row r="163" spans="1:13">
      <c r="A163" s="401">
        <v>1171</v>
      </c>
      <c r="B163" s="394">
        <v>2681</v>
      </c>
      <c r="C163" s="326" t="s">
        <v>487</v>
      </c>
      <c r="D163" s="326" t="s">
        <v>786</v>
      </c>
      <c r="E163" s="326" t="s">
        <v>590</v>
      </c>
      <c r="F163" s="430">
        <v>10</v>
      </c>
      <c r="G163" s="425">
        <v>0</v>
      </c>
      <c r="H163" s="426">
        <f t="shared" si="8"/>
        <v>0</v>
      </c>
      <c r="I163" s="426">
        <f t="shared" si="9"/>
        <v>0</v>
      </c>
      <c r="J163" s="426">
        <f t="shared" si="10"/>
        <v>0</v>
      </c>
      <c r="K163" s="416" t="e">
        <f t="shared" si="11"/>
        <v>#DIV/0!</v>
      </c>
      <c r="L163" s="409"/>
      <c r="M163" s="407"/>
    </row>
    <row r="164" spans="1:13" ht="39">
      <c r="A164" s="401">
        <v>1172</v>
      </c>
      <c r="B164" s="394">
        <v>39757</v>
      </c>
      <c r="C164" s="326" t="s">
        <v>487</v>
      </c>
      <c r="D164" s="326" t="s">
        <v>787</v>
      </c>
      <c r="E164" s="326" t="s">
        <v>553</v>
      </c>
      <c r="F164" s="430">
        <v>1</v>
      </c>
      <c r="G164" s="425">
        <v>0</v>
      </c>
      <c r="H164" s="426">
        <f t="shared" si="8"/>
        <v>0</v>
      </c>
      <c r="I164" s="426">
        <f t="shared" si="9"/>
        <v>0</v>
      </c>
      <c r="J164" s="426">
        <f t="shared" si="10"/>
        <v>0</v>
      </c>
      <c r="K164" s="416" t="e">
        <f t="shared" si="11"/>
        <v>#DIV/0!</v>
      </c>
      <c r="L164" s="409"/>
      <c r="M164" s="407"/>
    </row>
    <row r="165" spans="1:13" ht="26.25">
      <c r="A165" s="401">
        <v>1173</v>
      </c>
      <c r="B165" s="394">
        <v>1542</v>
      </c>
      <c r="C165" s="326" t="s">
        <v>487</v>
      </c>
      <c r="D165" s="326" t="s">
        <v>788</v>
      </c>
      <c r="E165" s="326" t="s">
        <v>553</v>
      </c>
      <c r="F165" s="430">
        <v>5</v>
      </c>
      <c r="G165" s="425">
        <v>0</v>
      </c>
      <c r="H165" s="426">
        <f t="shared" si="8"/>
        <v>0</v>
      </c>
      <c r="I165" s="426">
        <f t="shared" si="9"/>
        <v>0</v>
      </c>
      <c r="J165" s="426">
        <f t="shared" si="10"/>
        <v>0</v>
      </c>
      <c r="K165" s="416" t="e">
        <f t="shared" si="11"/>
        <v>#DIV/0!</v>
      </c>
      <c r="L165" s="409"/>
      <c r="M165" s="407"/>
    </row>
    <row r="166" spans="1:13" ht="26.25">
      <c r="A166" s="401">
        <v>1174</v>
      </c>
      <c r="B166" s="394">
        <v>2510</v>
      </c>
      <c r="C166" s="326" t="s">
        <v>487</v>
      </c>
      <c r="D166" s="326" t="s">
        <v>755</v>
      </c>
      <c r="E166" s="326" t="s">
        <v>553</v>
      </c>
      <c r="F166" s="430">
        <v>50</v>
      </c>
      <c r="G166" s="425">
        <v>0</v>
      </c>
      <c r="H166" s="426">
        <f t="shared" si="8"/>
        <v>0</v>
      </c>
      <c r="I166" s="426">
        <f t="shared" si="9"/>
        <v>0</v>
      </c>
      <c r="J166" s="426">
        <f t="shared" si="10"/>
        <v>0</v>
      </c>
      <c r="K166" s="416" t="e">
        <f t="shared" si="11"/>
        <v>#DIV/0!</v>
      </c>
      <c r="L166" s="409"/>
      <c r="M166" s="407"/>
    </row>
    <row r="167" spans="1:13" ht="39">
      <c r="A167" s="401">
        <v>1175</v>
      </c>
      <c r="B167" s="394">
        <v>996</v>
      </c>
      <c r="C167" s="326" t="s">
        <v>487</v>
      </c>
      <c r="D167" s="326" t="s">
        <v>789</v>
      </c>
      <c r="E167" s="326" t="s">
        <v>590</v>
      </c>
      <c r="F167" s="430">
        <v>200</v>
      </c>
      <c r="G167" s="425">
        <v>0</v>
      </c>
      <c r="H167" s="426">
        <f t="shared" si="8"/>
        <v>0</v>
      </c>
      <c r="I167" s="426">
        <f t="shared" si="9"/>
        <v>0</v>
      </c>
      <c r="J167" s="426">
        <f t="shared" si="10"/>
        <v>0</v>
      </c>
      <c r="K167" s="416" t="e">
        <f t="shared" si="11"/>
        <v>#DIV/0!</v>
      </c>
      <c r="L167" s="409"/>
      <c r="M167" s="407"/>
    </row>
    <row r="168" spans="1:13">
      <c r="A168" s="401">
        <v>1176</v>
      </c>
      <c r="B168" s="394">
        <v>39603</v>
      </c>
      <c r="C168" s="326" t="s">
        <v>487</v>
      </c>
      <c r="D168" s="326" t="s">
        <v>790</v>
      </c>
      <c r="E168" s="326" t="s">
        <v>553</v>
      </c>
      <c r="F168" s="430">
        <v>500</v>
      </c>
      <c r="G168" s="425">
        <v>0</v>
      </c>
      <c r="H168" s="426">
        <f t="shared" si="8"/>
        <v>0</v>
      </c>
      <c r="I168" s="426">
        <f t="shared" si="9"/>
        <v>0</v>
      </c>
      <c r="J168" s="426">
        <f t="shared" si="10"/>
        <v>0</v>
      </c>
      <c r="K168" s="416" t="e">
        <f t="shared" si="11"/>
        <v>#DIV/0!</v>
      </c>
      <c r="L168" s="409"/>
      <c r="M168" s="407"/>
    </row>
    <row r="169" spans="1:13">
      <c r="A169" s="402">
        <v>2</v>
      </c>
      <c r="B169" s="395" t="s">
        <v>549</v>
      </c>
      <c r="C169" s="327" t="s">
        <v>549</v>
      </c>
      <c r="D169" s="327" t="s">
        <v>791</v>
      </c>
      <c r="E169" s="327" t="s">
        <v>549</v>
      </c>
      <c r="F169" s="431"/>
      <c r="G169" s="427"/>
      <c r="H169" s="427"/>
      <c r="I169" s="417">
        <f>SUM(I170:I654)</f>
        <v>0</v>
      </c>
      <c r="J169" s="417">
        <f>SUM(J170:J654)</f>
        <v>0</v>
      </c>
      <c r="K169" s="418" t="e">
        <f t="shared" si="11"/>
        <v>#DIV/0!</v>
      </c>
      <c r="L169" s="409"/>
      <c r="M169" s="407"/>
    </row>
    <row r="170" spans="1:13" ht="26.25">
      <c r="A170" s="400" t="s">
        <v>792</v>
      </c>
      <c r="B170" s="394">
        <v>112</v>
      </c>
      <c r="C170" s="326" t="s">
        <v>487</v>
      </c>
      <c r="D170" s="326" t="s">
        <v>793</v>
      </c>
      <c r="E170" s="326" t="s">
        <v>553</v>
      </c>
      <c r="F170" s="430">
        <v>1</v>
      </c>
      <c r="G170" s="425">
        <v>0</v>
      </c>
      <c r="H170" s="426">
        <f t="shared" si="8"/>
        <v>0</v>
      </c>
      <c r="I170" s="426">
        <f t="shared" si="9"/>
        <v>0</v>
      </c>
      <c r="J170" s="426">
        <f t="shared" si="10"/>
        <v>0</v>
      </c>
      <c r="K170" s="416" t="e">
        <f t="shared" si="11"/>
        <v>#DIV/0!</v>
      </c>
      <c r="L170" s="409"/>
      <c r="M170" s="407"/>
    </row>
    <row r="171" spans="1:13" ht="26.25">
      <c r="A171" s="400" t="s">
        <v>794</v>
      </c>
      <c r="B171" s="394">
        <v>107</v>
      </c>
      <c r="C171" s="326" t="s">
        <v>487</v>
      </c>
      <c r="D171" s="326" t="s">
        <v>795</v>
      </c>
      <c r="E171" s="326" t="s">
        <v>553</v>
      </c>
      <c r="F171" s="430">
        <v>1</v>
      </c>
      <c r="G171" s="425">
        <v>0</v>
      </c>
      <c r="H171" s="426">
        <f t="shared" si="8"/>
        <v>0</v>
      </c>
      <c r="I171" s="426">
        <f t="shared" si="9"/>
        <v>0</v>
      </c>
      <c r="J171" s="426">
        <f t="shared" si="10"/>
        <v>0</v>
      </c>
      <c r="K171" s="416" t="e">
        <f t="shared" si="11"/>
        <v>#DIV/0!</v>
      </c>
      <c r="L171" s="409"/>
      <c r="M171" s="407"/>
    </row>
    <row r="172" spans="1:13" ht="26.25">
      <c r="A172" s="400" t="s">
        <v>796</v>
      </c>
      <c r="B172" s="394">
        <v>86</v>
      </c>
      <c r="C172" s="326" t="s">
        <v>487</v>
      </c>
      <c r="D172" s="326" t="s">
        <v>797</v>
      </c>
      <c r="E172" s="326" t="s">
        <v>553</v>
      </c>
      <c r="F172" s="430">
        <v>1</v>
      </c>
      <c r="G172" s="425">
        <v>0</v>
      </c>
      <c r="H172" s="426">
        <f t="shared" si="8"/>
        <v>0</v>
      </c>
      <c r="I172" s="426">
        <f t="shared" si="9"/>
        <v>0</v>
      </c>
      <c r="J172" s="426">
        <f t="shared" si="10"/>
        <v>0</v>
      </c>
      <c r="K172" s="416" t="e">
        <f t="shared" si="11"/>
        <v>#DIV/0!</v>
      </c>
      <c r="L172" s="409"/>
      <c r="M172" s="407"/>
    </row>
    <row r="173" spans="1:13" ht="26.25">
      <c r="A173" s="400" t="s">
        <v>798</v>
      </c>
      <c r="B173" s="394">
        <v>66</v>
      </c>
      <c r="C173" s="326" t="s">
        <v>487</v>
      </c>
      <c r="D173" s="326" t="s">
        <v>799</v>
      </c>
      <c r="E173" s="326" t="s">
        <v>553</v>
      </c>
      <c r="F173" s="430">
        <v>2</v>
      </c>
      <c r="G173" s="425">
        <v>0</v>
      </c>
      <c r="H173" s="426">
        <f t="shared" si="8"/>
        <v>0</v>
      </c>
      <c r="I173" s="426">
        <f t="shared" si="9"/>
        <v>0</v>
      </c>
      <c r="J173" s="426">
        <f t="shared" si="10"/>
        <v>0</v>
      </c>
      <c r="K173" s="416" t="e">
        <f t="shared" si="11"/>
        <v>#DIV/0!</v>
      </c>
      <c r="L173" s="409"/>
      <c r="M173" s="407"/>
    </row>
    <row r="174" spans="1:13" ht="26.25">
      <c r="A174" s="400" t="s">
        <v>800</v>
      </c>
      <c r="B174" s="394">
        <v>114</v>
      </c>
      <c r="C174" s="326" t="s">
        <v>487</v>
      </c>
      <c r="D174" s="326" t="s">
        <v>801</v>
      </c>
      <c r="E174" s="326" t="s">
        <v>553</v>
      </c>
      <c r="F174" s="430">
        <v>2</v>
      </c>
      <c r="G174" s="425">
        <v>0</v>
      </c>
      <c r="H174" s="426">
        <f t="shared" si="8"/>
        <v>0</v>
      </c>
      <c r="I174" s="426">
        <f t="shared" si="9"/>
        <v>0</v>
      </c>
      <c r="J174" s="426">
        <f t="shared" si="10"/>
        <v>0</v>
      </c>
      <c r="K174" s="416" t="e">
        <f t="shared" si="11"/>
        <v>#DIV/0!</v>
      </c>
      <c r="L174" s="409"/>
      <c r="M174" s="407"/>
    </row>
    <row r="175" spans="1:13" ht="26.25">
      <c r="A175" s="400" t="s">
        <v>802</v>
      </c>
      <c r="B175" s="394">
        <v>68</v>
      </c>
      <c r="C175" s="326" t="s">
        <v>487</v>
      </c>
      <c r="D175" s="326" t="s">
        <v>803</v>
      </c>
      <c r="E175" s="326" t="s">
        <v>553</v>
      </c>
      <c r="F175" s="430">
        <v>4</v>
      </c>
      <c r="G175" s="425">
        <v>0</v>
      </c>
      <c r="H175" s="426">
        <f t="shared" si="8"/>
        <v>0</v>
      </c>
      <c r="I175" s="426">
        <f t="shared" si="9"/>
        <v>0</v>
      </c>
      <c r="J175" s="426">
        <f t="shared" si="10"/>
        <v>0</v>
      </c>
      <c r="K175" s="416" t="e">
        <f t="shared" si="11"/>
        <v>#DIV/0!</v>
      </c>
      <c r="L175" s="409"/>
      <c r="M175" s="407"/>
    </row>
    <row r="176" spans="1:13" ht="26.25">
      <c r="A176" s="400" t="s">
        <v>804</v>
      </c>
      <c r="B176" s="394">
        <v>69</v>
      </c>
      <c r="C176" s="326" t="s">
        <v>487</v>
      </c>
      <c r="D176" s="326" t="s">
        <v>805</v>
      </c>
      <c r="E176" s="326" t="s">
        <v>553</v>
      </c>
      <c r="F176" s="430">
        <v>1</v>
      </c>
      <c r="G176" s="425">
        <v>0</v>
      </c>
      <c r="H176" s="426">
        <f t="shared" si="8"/>
        <v>0</v>
      </c>
      <c r="I176" s="426">
        <f t="shared" si="9"/>
        <v>0</v>
      </c>
      <c r="J176" s="426">
        <f t="shared" si="10"/>
        <v>0</v>
      </c>
      <c r="K176" s="416" t="e">
        <f t="shared" si="11"/>
        <v>#DIV/0!</v>
      </c>
      <c r="L176" s="409"/>
      <c r="M176" s="407"/>
    </row>
    <row r="177" spans="1:13" ht="26.25">
      <c r="A177" s="400" t="s">
        <v>806</v>
      </c>
      <c r="B177" s="394">
        <v>104</v>
      </c>
      <c r="C177" s="326" t="s">
        <v>487</v>
      </c>
      <c r="D177" s="326" t="s">
        <v>807</v>
      </c>
      <c r="E177" s="326" t="s">
        <v>553</v>
      </c>
      <c r="F177" s="430">
        <v>4</v>
      </c>
      <c r="G177" s="425">
        <v>0</v>
      </c>
      <c r="H177" s="426">
        <f t="shared" si="8"/>
        <v>0</v>
      </c>
      <c r="I177" s="426">
        <f t="shared" si="9"/>
        <v>0</v>
      </c>
      <c r="J177" s="426">
        <f t="shared" si="10"/>
        <v>0</v>
      </c>
      <c r="K177" s="416" t="e">
        <f t="shared" si="11"/>
        <v>#DIV/0!</v>
      </c>
      <c r="L177" s="409"/>
      <c r="M177" s="407"/>
    </row>
    <row r="178" spans="1:13" ht="26.25">
      <c r="A178" s="400" t="s">
        <v>808</v>
      </c>
      <c r="B178" s="394">
        <v>102</v>
      </c>
      <c r="C178" s="326" t="s">
        <v>487</v>
      </c>
      <c r="D178" s="326" t="s">
        <v>809</v>
      </c>
      <c r="E178" s="326" t="s">
        <v>553</v>
      </c>
      <c r="F178" s="430">
        <v>6</v>
      </c>
      <c r="G178" s="425">
        <v>0</v>
      </c>
      <c r="H178" s="426">
        <f t="shared" si="8"/>
        <v>0</v>
      </c>
      <c r="I178" s="426">
        <f t="shared" si="9"/>
        <v>0</v>
      </c>
      <c r="J178" s="426">
        <f t="shared" si="10"/>
        <v>0</v>
      </c>
      <c r="K178" s="416" t="e">
        <f t="shared" si="11"/>
        <v>#DIV/0!</v>
      </c>
      <c r="L178" s="409"/>
      <c r="M178" s="407"/>
    </row>
    <row r="179" spans="1:13" ht="26.25">
      <c r="A179" s="400" t="s">
        <v>810</v>
      </c>
      <c r="B179" s="394">
        <v>74</v>
      </c>
      <c r="C179" s="326" t="s">
        <v>487</v>
      </c>
      <c r="D179" s="326" t="s">
        <v>811</v>
      </c>
      <c r="E179" s="326" t="s">
        <v>553</v>
      </c>
      <c r="F179" s="430">
        <v>2</v>
      </c>
      <c r="G179" s="425">
        <v>0</v>
      </c>
      <c r="H179" s="426">
        <f t="shared" si="8"/>
        <v>0</v>
      </c>
      <c r="I179" s="426">
        <f t="shared" si="9"/>
        <v>0</v>
      </c>
      <c r="J179" s="426">
        <f t="shared" si="10"/>
        <v>0</v>
      </c>
      <c r="K179" s="416" t="e">
        <f t="shared" si="11"/>
        <v>#DIV/0!</v>
      </c>
      <c r="L179" s="409"/>
      <c r="M179" s="407"/>
    </row>
    <row r="180" spans="1:13">
      <c r="A180" s="400" t="s">
        <v>812</v>
      </c>
      <c r="B180" s="394">
        <v>122</v>
      </c>
      <c r="C180" s="326" t="s">
        <v>487</v>
      </c>
      <c r="D180" s="326" t="s">
        <v>813</v>
      </c>
      <c r="E180" s="326" t="s">
        <v>553</v>
      </c>
      <c r="F180" s="430">
        <v>6</v>
      </c>
      <c r="G180" s="425">
        <v>0</v>
      </c>
      <c r="H180" s="426">
        <f t="shared" si="8"/>
        <v>0</v>
      </c>
      <c r="I180" s="426">
        <f t="shared" si="9"/>
        <v>0</v>
      </c>
      <c r="J180" s="426">
        <f t="shared" si="10"/>
        <v>0</v>
      </c>
      <c r="K180" s="416" t="e">
        <f t="shared" si="11"/>
        <v>#DIV/0!</v>
      </c>
      <c r="L180" s="409"/>
      <c r="M180" s="407"/>
    </row>
    <row r="181" spans="1:13">
      <c r="A181" s="400" t="s">
        <v>814</v>
      </c>
      <c r="B181" s="394">
        <v>295</v>
      </c>
      <c r="C181" s="326" t="s">
        <v>487</v>
      </c>
      <c r="D181" s="326" t="s">
        <v>815</v>
      </c>
      <c r="E181" s="326" t="s">
        <v>553</v>
      </c>
      <c r="F181" s="430">
        <v>2</v>
      </c>
      <c r="G181" s="425">
        <v>0</v>
      </c>
      <c r="H181" s="426">
        <f t="shared" si="8"/>
        <v>0</v>
      </c>
      <c r="I181" s="426">
        <f t="shared" si="9"/>
        <v>0</v>
      </c>
      <c r="J181" s="426">
        <f t="shared" si="10"/>
        <v>0</v>
      </c>
      <c r="K181" s="416" t="e">
        <f t="shared" si="11"/>
        <v>#DIV/0!</v>
      </c>
      <c r="L181" s="409"/>
      <c r="M181" s="407"/>
    </row>
    <row r="182" spans="1:13">
      <c r="A182" s="400" t="s">
        <v>816</v>
      </c>
      <c r="B182" s="394">
        <v>296</v>
      </c>
      <c r="C182" s="326" t="s">
        <v>487</v>
      </c>
      <c r="D182" s="326" t="s">
        <v>817</v>
      </c>
      <c r="E182" s="326" t="s">
        <v>553</v>
      </c>
      <c r="F182" s="430">
        <v>2</v>
      </c>
      <c r="G182" s="425">
        <v>0</v>
      </c>
      <c r="H182" s="426">
        <f t="shared" si="8"/>
        <v>0</v>
      </c>
      <c r="I182" s="426">
        <f t="shared" si="9"/>
        <v>0</v>
      </c>
      <c r="J182" s="426">
        <f t="shared" si="10"/>
        <v>0</v>
      </c>
      <c r="K182" s="416" t="e">
        <f t="shared" si="11"/>
        <v>#DIV/0!</v>
      </c>
      <c r="L182" s="409"/>
      <c r="M182" s="407"/>
    </row>
    <row r="183" spans="1:13" ht="26.25">
      <c r="A183" s="400" t="s">
        <v>818</v>
      </c>
      <c r="B183" s="394">
        <v>97</v>
      </c>
      <c r="C183" s="326" t="s">
        <v>487</v>
      </c>
      <c r="D183" s="326" t="s">
        <v>819</v>
      </c>
      <c r="E183" s="326" t="s">
        <v>553</v>
      </c>
      <c r="F183" s="430">
        <v>4</v>
      </c>
      <c r="G183" s="425">
        <v>0</v>
      </c>
      <c r="H183" s="426">
        <f t="shared" si="8"/>
        <v>0</v>
      </c>
      <c r="I183" s="426">
        <f t="shared" si="9"/>
        <v>0</v>
      </c>
      <c r="J183" s="426">
        <f t="shared" si="10"/>
        <v>0</v>
      </c>
      <c r="K183" s="416" t="e">
        <f t="shared" si="11"/>
        <v>#DIV/0!</v>
      </c>
      <c r="L183" s="409"/>
      <c r="M183" s="407"/>
    </row>
    <row r="184" spans="1:13" ht="26.25">
      <c r="A184" s="400" t="s">
        <v>820</v>
      </c>
      <c r="B184" s="394">
        <v>95</v>
      </c>
      <c r="C184" s="326" t="s">
        <v>487</v>
      </c>
      <c r="D184" s="326" t="s">
        <v>821</v>
      </c>
      <c r="E184" s="326" t="s">
        <v>553</v>
      </c>
      <c r="F184" s="430">
        <v>2</v>
      </c>
      <c r="G184" s="425">
        <v>0</v>
      </c>
      <c r="H184" s="426">
        <f t="shared" si="8"/>
        <v>0</v>
      </c>
      <c r="I184" s="426">
        <f t="shared" si="9"/>
        <v>0</v>
      </c>
      <c r="J184" s="426">
        <f t="shared" si="10"/>
        <v>0</v>
      </c>
      <c r="K184" s="416" t="e">
        <f t="shared" si="11"/>
        <v>#DIV/0!</v>
      </c>
      <c r="L184" s="409"/>
      <c r="M184" s="407"/>
    </row>
    <row r="185" spans="1:13" ht="26.25">
      <c r="A185" s="400" t="s">
        <v>822</v>
      </c>
      <c r="B185" s="394">
        <v>96</v>
      </c>
      <c r="C185" s="326" t="s">
        <v>487</v>
      </c>
      <c r="D185" s="326" t="s">
        <v>823</v>
      </c>
      <c r="E185" s="326" t="s">
        <v>553</v>
      </c>
      <c r="F185" s="430">
        <v>2</v>
      </c>
      <c r="G185" s="425">
        <v>0</v>
      </c>
      <c r="H185" s="426">
        <f t="shared" si="8"/>
        <v>0</v>
      </c>
      <c r="I185" s="426">
        <f t="shared" si="9"/>
        <v>0</v>
      </c>
      <c r="J185" s="426">
        <f t="shared" si="10"/>
        <v>0</v>
      </c>
      <c r="K185" s="416" t="e">
        <f t="shared" si="11"/>
        <v>#DIV/0!</v>
      </c>
      <c r="L185" s="409"/>
      <c r="M185" s="407"/>
    </row>
    <row r="186" spans="1:13" ht="26.25">
      <c r="A186" s="400" t="s">
        <v>824</v>
      </c>
      <c r="B186" s="394">
        <v>366</v>
      </c>
      <c r="C186" s="326" t="s">
        <v>487</v>
      </c>
      <c r="D186" s="326" t="s">
        <v>825</v>
      </c>
      <c r="E186" s="326" t="s">
        <v>826</v>
      </c>
      <c r="F186" s="430">
        <v>5</v>
      </c>
      <c r="G186" s="425">
        <v>0</v>
      </c>
      <c r="H186" s="426">
        <f t="shared" si="8"/>
        <v>0</v>
      </c>
      <c r="I186" s="426">
        <f t="shared" si="9"/>
        <v>0</v>
      </c>
      <c r="J186" s="426">
        <f t="shared" si="10"/>
        <v>0</v>
      </c>
      <c r="K186" s="416" t="e">
        <f t="shared" si="11"/>
        <v>#DIV/0!</v>
      </c>
      <c r="L186" s="409"/>
      <c r="M186" s="407"/>
    </row>
    <row r="187" spans="1:13">
      <c r="A187" s="400" t="s">
        <v>827</v>
      </c>
      <c r="B187" s="394">
        <v>1381</v>
      </c>
      <c r="C187" s="326" t="s">
        <v>487</v>
      </c>
      <c r="D187" s="326" t="s">
        <v>828</v>
      </c>
      <c r="E187" s="326" t="s">
        <v>718</v>
      </c>
      <c r="F187" s="430">
        <v>50</v>
      </c>
      <c r="G187" s="425">
        <v>0</v>
      </c>
      <c r="H187" s="426">
        <f t="shared" si="8"/>
        <v>0</v>
      </c>
      <c r="I187" s="426">
        <f t="shared" si="9"/>
        <v>0</v>
      </c>
      <c r="J187" s="426">
        <f t="shared" si="10"/>
        <v>0</v>
      </c>
      <c r="K187" s="416" t="e">
        <f t="shared" si="11"/>
        <v>#DIV/0!</v>
      </c>
      <c r="L187" s="409"/>
      <c r="M187" s="407"/>
    </row>
    <row r="188" spans="1:13">
      <c r="A188" s="400" t="s">
        <v>829</v>
      </c>
      <c r="B188" s="394">
        <v>34353</v>
      </c>
      <c r="C188" s="326" t="s">
        <v>487</v>
      </c>
      <c r="D188" s="326" t="s">
        <v>830</v>
      </c>
      <c r="E188" s="326" t="s">
        <v>718</v>
      </c>
      <c r="F188" s="430">
        <v>50</v>
      </c>
      <c r="G188" s="425">
        <v>0</v>
      </c>
      <c r="H188" s="426">
        <f t="shared" si="8"/>
        <v>0</v>
      </c>
      <c r="I188" s="426">
        <f t="shared" si="9"/>
        <v>0</v>
      </c>
      <c r="J188" s="426">
        <f t="shared" si="10"/>
        <v>0</v>
      </c>
      <c r="K188" s="416" t="e">
        <f t="shared" si="11"/>
        <v>#DIV/0!</v>
      </c>
      <c r="L188" s="409"/>
      <c r="M188" s="407"/>
    </row>
    <row r="189" spans="1:13">
      <c r="A189" s="400" t="s">
        <v>831</v>
      </c>
      <c r="B189" s="394">
        <v>377</v>
      </c>
      <c r="C189" s="326" t="s">
        <v>487</v>
      </c>
      <c r="D189" s="326" t="s">
        <v>832</v>
      </c>
      <c r="E189" s="326" t="s">
        <v>553</v>
      </c>
      <c r="F189" s="430">
        <v>5</v>
      </c>
      <c r="G189" s="425">
        <v>0</v>
      </c>
      <c r="H189" s="426">
        <f t="shared" si="8"/>
        <v>0</v>
      </c>
      <c r="I189" s="426">
        <f t="shared" si="9"/>
        <v>0</v>
      </c>
      <c r="J189" s="426">
        <f t="shared" si="10"/>
        <v>0</v>
      </c>
      <c r="K189" s="416" t="e">
        <f t="shared" si="11"/>
        <v>#DIV/0!</v>
      </c>
      <c r="L189" s="409"/>
      <c r="M189" s="407"/>
    </row>
    <row r="190" spans="1:13">
      <c r="A190" s="400" t="s">
        <v>833</v>
      </c>
      <c r="B190" s="394">
        <v>7588</v>
      </c>
      <c r="C190" s="326" t="s">
        <v>487</v>
      </c>
      <c r="D190" s="326" t="s">
        <v>575</v>
      </c>
      <c r="E190" s="326" t="s">
        <v>553</v>
      </c>
      <c r="F190" s="430">
        <v>1</v>
      </c>
      <c r="G190" s="425">
        <v>0</v>
      </c>
      <c r="H190" s="426">
        <f t="shared" si="8"/>
        <v>0</v>
      </c>
      <c r="I190" s="426">
        <f t="shared" si="9"/>
        <v>0</v>
      </c>
      <c r="J190" s="426">
        <f t="shared" si="10"/>
        <v>0</v>
      </c>
      <c r="K190" s="416" t="e">
        <f t="shared" si="11"/>
        <v>#DIV/0!</v>
      </c>
      <c r="L190" s="409"/>
      <c r="M190" s="407"/>
    </row>
    <row r="191" spans="1:13">
      <c r="A191" s="400" t="s">
        <v>834</v>
      </c>
      <c r="B191" s="394">
        <v>3731</v>
      </c>
      <c r="C191" s="326" t="s">
        <v>487</v>
      </c>
      <c r="D191" s="326" t="s">
        <v>835</v>
      </c>
      <c r="E191" s="326" t="s">
        <v>836</v>
      </c>
      <c r="F191" s="430">
        <v>4</v>
      </c>
      <c r="G191" s="425">
        <v>0</v>
      </c>
      <c r="H191" s="426">
        <f t="shared" si="8"/>
        <v>0</v>
      </c>
      <c r="I191" s="426">
        <f t="shared" si="9"/>
        <v>0</v>
      </c>
      <c r="J191" s="426">
        <f t="shared" si="10"/>
        <v>0</v>
      </c>
      <c r="K191" s="416" t="e">
        <f t="shared" si="11"/>
        <v>#DIV/0!</v>
      </c>
      <c r="L191" s="409"/>
      <c r="M191" s="407"/>
    </row>
    <row r="192" spans="1:13" ht="26.25">
      <c r="A192" s="400" t="s">
        <v>837</v>
      </c>
      <c r="B192" s="394">
        <v>7271</v>
      </c>
      <c r="C192" s="326" t="s">
        <v>487</v>
      </c>
      <c r="D192" s="326" t="s">
        <v>838</v>
      </c>
      <c r="E192" s="326" t="s">
        <v>553</v>
      </c>
      <c r="F192" s="430">
        <v>30</v>
      </c>
      <c r="G192" s="425">
        <v>0</v>
      </c>
      <c r="H192" s="426">
        <f t="shared" si="8"/>
        <v>0</v>
      </c>
      <c r="I192" s="426">
        <f t="shared" si="9"/>
        <v>0</v>
      </c>
      <c r="J192" s="426">
        <f t="shared" si="10"/>
        <v>0</v>
      </c>
      <c r="K192" s="416" t="e">
        <f t="shared" si="11"/>
        <v>#DIV/0!</v>
      </c>
      <c r="L192" s="409"/>
      <c r="M192" s="407"/>
    </row>
    <row r="193" spans="1:13" ht="26.25">
      <c r="A193" s="400" t="s">
        <v>839</v>
      </c>
      <c r="B193" s="394">
        <v>764</v>
      </c>
      <c r="C193" s="326" t="s">
        <v>487</v>
      </c>
      <c r="D193" s="326" t="s">
        <v>840</v>
      </c>
      <c r="E193" s="326" t="s">
        <v>553</v>
      </c>
      <c r="F193" s="430">
        <v>2</v>
      </c>
      <c r="G193" s="425">
        <v>0</v>
      </c>
      <c r="H193" s="426">
        <f t="shared" si="8"/>
        <v>0</v>
      </c>
      <c r="I193" s="426">
        <f t="shared" si="9"/>
        <v>0</v>
      </c>
      <c r="J193" s="426">
        <f t="shared" si="10"/>
        <v>0</v>
      </c>
      <c r="K193" s="416" t="e">
        <f t="shared" si="11"/>
        <v>#DIV/0!</v>
      </c>
      <c r="L193" s="409"/>
      <c r="M193" s="407"/>
    </row>
    <row r="194" spans="1:13" ht="26.25">
      <c r="A194" s="400" t="s">
        <v>841</v>
      </c>
      <c r="B194" s="394">
        <v>765</v>
      </c>
      <c r="C194" s="326" t="s">
        <v>487</v>
      </c>
      <c r="D194" s="326" t="s">
        <v>842</v>
      </c>
      <c r="E194" s="326" t="s">
        <v>553</v>
      </c>
      <c r="F194" s="430">
        <v>2</v>
      </c>
      <c r="G194" s="425">
        <v>0</v>
      </c>
      <c r="H194" s="426">
        <f t="shared" si="8"/>
        <v>0</v>
      </c>
      <c r="I194" s="426">
        <f t="shared" si="9"/>
        <v>0</v>
      </c>
      <c r="J194" s="426">
        <f t="shared" si="10"/>
        <v>0</v>
      </c>
      <c r="K194" s="416" t="e">
        <f t="shared" si="11"/>
        <v>#DIV/0!</v>
      </c>
      <c r="L194" s="409"/>
      <c r="M194" s="407"/>
    </row>
    <row r="195" spans="1:13" ht="26.25">
      <c r="A195" s="400" t="s">
        <v>843</v>
      </c>
      <c r="B195" s="394">
        <v>791</v>
      </c>
      <c r="C195" s="326" t="s">
        <v>487</v>
      </c>
      <c r="D195" s="326" t="s">
        <v>844</v>
      </c>
      <c r="E195" s="326" t="s">
        <v>553</v>
      </c>
      <c r="F195" s="430">
        <v>2</v>
      </c>
      <c r="G195" s="425">
        <v>0</v>
      </c>
      <c r="H195" s="426">
        <f t="shared" si="8"/>
        <v>0</v>
      </c>
      <c r="I195" s="426">
        <f t="shared" si="9"/>
        <v>0</v>
      </c>
      <c r="J195" s="426">
        <f t="shared" si="10"/>
        <v>0</v>
      </c>
      <c r="K195" s="416" t="e">
        <f t="shared" si="11"/>
        <v>#DIV/0!</v>
      </c>
      <c r="L195" s="409"/>
      <c r="M195" s="407"/>
    </row>
    <row r="196" spans="1:13" ht="26.25">
      <c r="A196" s="400" t="s">
        <v>845</v>
      </c>
      <c r="B196" s="394">
        <v>790</v>
      </c>
      <c r="C196" s="326" t="s">
        <v>487</v>
      </c>
      <c r="D196" s="326" t="s">
        <v>846</v>
      </c>
      <c r="E196" s="326" t="s">
        <v>553</v>
      </c>
      <c r="F196" s="430">
        <v>2</v>
      </c>
      <c r="G196" s="425">
        <v>0</v>
      </c>
      <c r="H196" s="426">
        <f t="shared" si="8"/>
        <v>0</v>
      </c>
      <c r="I196" s="426">
        <f t="shared" si="9"/>
        <v>0</v>
      </c>
      <c r="J196" s="426">
        <f t="shared" si="10"/>
        <v>0</v>
      </c>
      <c r="K196" s="416" t="e">
        <f t="shared" si="11"/>
        <v>#DIV/0!</v>
      </c>
      <c r="L196" s="409"/>
      <c r="M196" s="407"/>
    </row>
    <row r="197" spans="1:13" ht="26.25">
      <c r="A197" s="400" t="s">
        <v>847</v>
      </c>
      <c r="B197" s="394">
        <v>766</v>
      </c>
      <c r="C197" s="326" t="s">
        <v>487</v>
      </c>
      <c r="D197" s="326" t="s">
        <v>848</v>
      </c>
      <c r="E197" s="326" t="s">
        <v>553</v>
      </c>
      <c r="F197" s="430">
        <v>2</v>
      </c>
      <c r="G197" s="425">
        <v>0</v>
      </c>
      <c r="H197" s="426">
        <f t="shared" si="8"/>
        <v>0</v>
      </c>
      <c r="I197" s="426">
        <f t="shared" si="9"/>
        <v>0</v>
      </c>
      <c r="J197" s="426">
        <f t="shared" si="10"/>
        <v>0</v>
      </c>
      <c r="K197" s="416" t="e">
        <f t="shared" si="11"/>
        <v>#DIV/0!</v>
      </c>
      <c r="L197" s="409"/>
      <c r="M197" s="407"/>
    </row>
    <row r="198" spans="1:13" ht="26.25">
      <c r="A198" s="400" t="s">
        <v>849</v>
      </c>
      <c r="B198" s="394">
        <v>767</v>
      </c>
      <c r="C198" s="326" t="s">
        <v>487</v>
      </c>
      <c r="D198" s="326" t="s">
        <v>850</v>
      </c>
      <c r="E198" s="326" t="s">
        <v>553</v>
      </c>
      <c r="F198" s="430">
        <v>2</v>
      </c>
      <c r="G198" s="425">
        <v>0</v>
      </c>
      <c r="H198" s="426">
        <f t="shared" si="8"/>
        <v>0</v>
      </c>
      <c r="I198" s="426">
        <f t="shared" si="9"/>
        <v>0</v>
      </c>
      <c r="J198" s="426">
        <f t="shared" si="10"/>
        <v>0</v>
      </c>
      <c r="K198" s="416" t="e">
        <f t="shared" si="11"/>
        <v>#DIV/0!</v>
      </c>
      <c r="L198" s="409"/>
      <c r="M198" s="407"/>
    </row>
    <row r="199" spans="1:13" ht="26.25">
      <c r="A199" s="400" t="s">
        <v>851</v>
      </c>
      <c r="B199" s="394">
        <v>789</v>
      </c>
      <c r="C199" s="326" t="s">
        <v>487</v>
      </c>
      <c r="D199" s="326" t="s">
        <v>852</v>
      </c>
      <c r="E199" s="326" t="s">
        <v>553</v>
      </c>
      <c r="F199" s="430">
        <v>2</v>
      </c>
      <c r="G199" s="425">
        <v>0</v>
      </c>
      <c r="H199" s="426">
        <f t="shared" si="8"/>
        <v>0</v>
      </c>
      <c r="I199" s="426">
        <f t="shared" si="9"/>
        <v>0</v>
      </c>
      <c r="J199" s="426">
        <f t="shared" si="10"/>
        <v>0</v>
      </c>
      <c r="K199" s="416" t="e">
        <f t="shared" si="11"/>
        <v>#DIV/0!</v>
      </c>
      <c r="L199" s="409"/>
      <c r="M199" s="407"/>
    </row>
    <row r="200" spans="1:13" ht="26.25">
      <c r="A200" s="400" t="s">
        <v>853</v>
      </c>
      <c r="B200" s="394">
        <v>768</v>
      </c>
      <c r="C200" s="326" t="s">
        <v>487</v>
      </c>
      <c r="D200" s="326" t="s">
        <v>854</v>
      </c>
      <c r="E200" s="326" t="s">
        <v>553</v>
      </c>
      <c r="F200" s="430">
        <v>2</v>
      </c>
      <c r="G200" s="425">
        <v>0</v>
      </c>
      <c r="H200" s="426">
        <f t="shared" si="8"/>
        <v>0</v>
      </c>
      <c r="I200" s="426">
        <f t="shared" si="9"/>
        <v>0</v>
      </c>
      <c r="J200" s="426">
        <f t="shared" si="10"/>
        <v>0</v>
      </c>
      <c r="K200" s="416" t="e">
        <f t="shared" si="11"/>
        <v>#DIV/0!</v>
      </c>
      <c r="L200" s="409"/>
      <c r="M200" s="407"/>
    </row>
    <row r="201" spans="1:13" ht="26.25">
      <c r="A201" s="400" t="s">
        <v>855</v>
      </c>
      <c r="B201" s="394">
        <v>769</v>
      </c>
      <c r="C201" s="326" t="s">
        <v>487</v>
      </c>
      <c r="D201" s="326" t="s">
        <v>856</v>
      </c>
      <c r="E201" s="326" t="s">
        <v>553</v>
      </c>
      <c r="F201" s="430">
        <v>2</v>
      </c>
      <c r="G201" s="425">
        <v>0</v>
      </c>
      <c r="H201" s="426">
        <f t="shared" si="8"/>
        <v>0</v>
      </c>
      <c r="I201" s="426">
        <f t="shared" si="9"/>
        <v>0</v>
      </c>
      <c r="J201" s="426">
        <f t="shared" si="10"/>
        <v>0</v>
      </c>
      <c r="K201" s="416" t="e">
        <f t="shared" si="11"/>
        <v>#DIV/0!</v>
      </c>
      <c r="L201" s="409"/>
      <c r="M201" s="407"/>
    </row>
    <row r="202" spans="1:13" ht="26.25">
      <c r="A202" s="400" t="s">
        <v>857</v>
      </c>
      <c r="B202" s="394">
        <v>771</v>
      </c>
      <c r="C202" s="326" t="s">
        <v>487</v>
      </c>
      <c r="D202" s="326" t="s">
        <v>858</v>
      </c>
      <c r="E202" s="326" t="s">
        <v>553</v>
      </c>
      <c r="F202" s="430">
        <v>2</v>
      </c>
      <c r="G202" s="425">
        <v>0</v>
      </c>
      <c r="H202" s="426">
        <f t="shared" si="8"/>
        <v>0</v>
      </c>
      <c r="I202" s="426">
        <f t="shared" si="9"/>
        <v>0</v>
      </c>
      <c r="J202" s="426">
        <f t="shared" si="10"/>
        <v>0</v>
      </c>
      <c r="K202" s="416" t="e">
        <f t="shared" si="11"/>
        <v>#DIV/0!</v>
      </c>
      <c r="L202" s="409"/>
      <c r="M202" s="407"/>
    </row>
    <row r="203" spans="1:13" ht="26.25">
      <c r="A203" s="400" t="s">
        <v>859</v>
      </c>
      <c r="B203" s="394">
        <v>788</v>
      </c>
      <c r="C203" s="326" t="s">
        <v>487</v>
      </c>
      <c r="D203" s="326" t="s">
        <v>860</v>
      </c>
      <c r="E203" s="326" t="s">
        <v>553</v>
      </c>
      <c r="F203" s="430">
        <v>2</v>
      </c>
      <c r="G203" s="425">
        <v>0</v>
      </c>
      <c r="H203" s="426">
        <f t="shared" si="8"/>
        <v>0</v>
      </c>
      <c r="I203" s="426">
        <f t="shared" si="9"/>
        <v>0</v>
      </c>
      <c r="J203" s="426">
        <f t="shared" si="10"/>
        <v>0</v>
      </c>
      <c r="K203" s="416" t="e">
        <f t="shared" si="11"/>
        <v>#DIV/0!</v>
      </c>
      <c r="L203" s="409"/>
      <c r="M203" s="407"/>
    </row>
    <row r="204" spans="1:13" ht="26.25">
      <c r="A204" s="400" t="s">
        <v>861</v>
      </c>
      <c r="B204" s="394">
        <v>772</v>
      </c>
      <c r="C204" s="326" t="s">
        <v>487</v>
      </c>
      <c r="D204" s="326" t="s">
        <v>862</v>
      </c>
      <c r="E204" s="326" t="s">
        <v>553</v>
      </c>
      <c r="F204" s="430">
        <v>2</v>
      </c>
      <c r="G204" s="425">
        <v>0</v>
      </c>
      <c r="H204" s="426">
        <f t="shared" si="8"/>
        <v>0</v>
      </c>
      <c r="I204" s="426">
        <f t="shared" si="9"/>
        <v>0</v>
      </c>
      <c r="J204" s="426">
        <f t="shared" si="10"/>
        <v>0</v>
      </c>
      <c r="K204" s="416" t="e">
        <f t="shared" si="11"/>
        <v>#DIV/0!</v>
      </c>
      <c r="L204" s="409"/>
      <c r="M204" s="407"/>
    </row>
    <row r="205" spans="1:13" ht="26.25">
      <c r="A205" s="400" t="s">
        <v>863</v>
      </c>
      <c r="B205" s="394">
        <v>773</v>
      </c>
      <c r="C205" s="326" t="s">
        <v>487</v>
      </c>
      <c r="D205" s="326" t="s">
        <v>864</v>
      </c>
      <c r="E205" s="326" t="s">
        <v>553</v>
      </c>
      <c r="F205" s="430">
        <v>2</v>
      </c>
      <c r="G205" s="425">
        <v>0</v>
      </c>
      <c r="H205" s="426">
        <f t="shared" si="8"/>
        <v>0</v>
      </c>
      <c r="I205" s="426">
        <f t="shared" si="9"/>
        <v>0</v>
      </c>
      <c r="J205" s="426">
        <f t="shared" si="10"/>
        <v>0</v>
      </c>
      <c r="K205" s="416" t="e">
        <f t="shared" si="11"/>
        <v>#DIV/0!</v>
      </c>
      <c r="L205" s="409"/>
      <c r="M205" s="407"/>
    </row>
    <row r="206" spans="1:13" ht="26.25">
      <c r="A206" s="400" t="s">
        <v>865</v>
      </c>
      <c r="B206" s="394">
        <v>787</v>
      </c>
      <c r="C206" s="326" t="s">
        <v>487</v>
      </c>
      <c r="D206" s="326" t="s">
        <v>866</v>
      </c>
      <c r="E206" s="326" t="s">
        <v>553</v>
      </c>
      <c r="F206" s="430">
        <v>2</v>
      </c>
      <c r="G206" s="425">
        <v>0</v>
      </c>
      <c r="H206" s="426">
        <f t="shared" si="8"/>
        <v>0</v>
      </c>
      <c r="I206" s="426">
        <f t="shared" si="9"/>
        <v>0</v>
      </c>
      <c r="J206" s="426">
        <f t="shared" si="10"/>
        <v>0</v>
      </c>
      <c r="K206" s="416" t="e">
        <f t="shared" si="11"/>
        <v>#DIV/0!</v>
      </c>
      <c r="L206" s="409"/>
      <c r="M206" s="407"/>
    </row>
    <row r="207" spans="1:13" ht="26.25">
      <c r="A207" s="400" t="s">
        <v>867</v>
      </c>
      <c r="B207" s="394">
        <v>774</v>
      </c>
      <c r="C207" s="326" t="s">
        <v>487</v>
      </c>
      <c r="D207" s="326" t="s">
        <v>868</v>
      </c>
      <c r="E207" s="326" t="s">
        <v>553</v>
      </c>
      <c r="F207" s="430">
        <v>2</v>
      </c>
      <c r="G207" s="425">
        <v>0</v>
      </c>
      <c r="H207" s="426">
        <f t="shared" si="8"/>
        <v>0</v>
      </c>
      <c r="I207" s="426">
        <f t="shared" si="9"/>
        <v>0</v>
      </c>
      <c r="J207" s="426">
        <f t="shared" si="10"/>
        <v>0</v>
      </c>
      <c r="K207" s="416" t="e">
        <f t="shared" si="11"/>
        <v>#DIV/0!</v>
      </c>
      <c r="L207" s="409"/>
      <c r="M207" s="407"/>
    </row>
    <row r="208" spans="1:13" ht="26.25">
      <c r="A208" s="400" t="s">
        <v>869</v>
      </c>
      <c r="B208" s="394">
        <v>775</v>
      </c>
      <c r="C208" s="326" t="s">
        <v>487</v>
      </c>
      <c r="D208" s="326" t="s">
        <v>870</v>
      </c>
      <c r="E208" s="326" t="s">
        <v>553</v>
      </c>
      <c r="F208" s="430">
        <v>2</v>
      </c>
      <c r="G208" s="425">
        <v>0</v>
      </c>
      <c r="H208" s="426">
        <f t="shared" ref="H208:H271" si="12">G208*(1+$G$11)</f>
        <v>0</v>
      </c>
      <c r="I208" s="426">
        <f t="shared" ref="I208:I271" si="13">G208*F208</f>
        <v>0</v>
      </c>
      <c r="J208" s="426">
        <f t="shared" ref="J208:J271" si="14">F208*H208</f>
        <v>0</v>
      </c>
      <c r="K208" s="416" t="e">
        <f t="shared" ref="K208:K271" si="15">J208/$H$719</f>
        <v>#DIV/0!</v>
      </c>
      <c r="L208" s="409"/>
      <c r="M208" s="407"/>
    </row>
    <row r="209" spans="1:13" ht="26.25">
      <c r="A209" s="400" t="s">
        <v>871</v>
      </c>
      <c r="B209" s="394">
        <v>776</v>
      </c>
      <c r="C209" s="326" t="s">
        <v>487</v>
      </c>
      <c r="D209" s="326" t="s">
        <v>872</v>
      </c>
      <c r="E209" s="326" t="s">
        <v>553</v>
      </c>
      <c r="F209" s="430">
        <v>2</v>
      </c>
      <c r="G209" s="425">
        <v>0</v>
      </c>
      <c r="H209" s="426">
        <f t="shared" si="12"/>
        <v>0</v>
      </c>
      <c r="I209" s="426">
        <f t="shared" si="13"/>
        <v>0</v>
      </c>
      <c r="J209" s="426">
        <f t="shared" si="14"/>
        <v>0</v>
      </c>
      <c r="K209" s="416" t="e">
        <f t="shared" si="15"/>
        <v>#DIV/0!</v>
      </c>
      <c r="L209" s="409"/>
      <c r="M209" s="407"/>
    </row>
    <row r="210" spans="1:13" ht="26.25">
      <c r="A210" s="400" t="s">
        <v>873</v>
      </c>
      <c r="B210" s="394">
        <v>777</v>
      </c>
      <c r="C210" s="326" t="s">
        <v>487</v>
      </c>
      <c r="D210" s="326" t="s">
        <v>874</v>
      </c>
      <c r="E210" s="326" t="s">
        <v>553</v>
      </c>
      <c r="F210" s="430">
        <v>2</v>
      </c>
      <c r="G210" s="425">
        <v>0</v>
      </c>
      <c r="H210" s="426">
        <f t="shared" si="12"/>
        <v>0</v>
      </c>
      <c r="I210" s="426">
        <f t="shared" si="13"/>
        <v>0</v>
      </c>
      <c r="J210" s="426">
        <f t="shared" si="14"/>
        <v>0</v>
      </c>
      <c r="K210" s="416" t="e">
        <f t="shared" si="15"/>
        <v>#DIV/0!</v>
      </c>
      <c r="L210" s="409"/>
      <c r="M210" s="407"/>
    </row>
    <row r="211" spans="1:13" ht="26.25">
      <c r="A211" s="400" t="s">
        <v>875</v>
      </c>
      <c r="B211" s="394">
        <v>778</v>
      </c>
      <c r="C211" s="326" t="s">
        <v>487</v>
      </c>
      <c r="D211" s="326" t="s">
        <v>876</v>
      </c>
      <c r="E211" s="326" t="s">
        <v>553</v>
      </c>
      <c r="F211" s="430">
        <v>2</v>
      </c>
      <c r="G211" s="425">
        <v>0</v>
      </c>
      <c r="H211" s="426">
        <f t="shared" si="12"/>
        <v>0</v>
      </c>
      <c r="I211" s="426">
        <f t="shared" si="13"/>
        <v>0</v>
      </c>
      <c r="J211" s="426">
        <f t="shared" si="14"/>
        <v>0</v>
      </c>
      <c r="K211" s="416" t="e">
        <f t="shared" si="15"/>
        <v>#DIV/0!</v>
      </c>
      <c r="L211" s="409"/>
      <c r="M211" s="407"/>
    </row>
    <row r="212" spans="1:13" ht="26.25">
      <c r="A212" s="400" t="s">
        <v>877</v>
      </c>
      <c r="B212" s="394">
        <v>780</v>
      </c>
      <c r="C212" s="326" t="s">
        <v>487</v>
      </c>
      <c r="D212" s="326" t="s">
        <v>878</v>
      </c>
      <c r="E212" s="326" t="s">
        <v>553</v>
      </c>
      <c r="F212" s="430">
        <v>2</v>
      </c>
      <c r="G212" s="425">
        <v>0</v>
      </c>
      <c r="H212" s="426">
        <f t="shared" si="12"/>
        <v>0</v>
      </c>
      <c r="I212" s="426">
        <f t="shared" si="13"/>
        <v>0</v>
      </c>
      <c r="J212" s="426">
        <f t="shared" si="14"/>
        <v>0</v>
      </c>
      <c r="K212" s="416" t="e">
        <f t="shared" si="15"/>
        <v>#DIV/0!</v>
      </c>
      <c r="L212" s="409"/>
      <c r="M212" s="407"/>
    </row>
    <row r="213" spans="1:13" ht="26.25">
      <c r="A213" s="400" t="s">
        <v>879</v>
      </c>
      <c r="B213" s="394">
        <v>779</v>
      </c>
      <c r="C213" s="326" t="s">
        <v>487</v>
      </c>
      <c r="D213" s="326" t="s">
        <v>880</v>
      </c>
      <c r="E213" s="326" t="s">
        <v>553</v>
      </c>
      <c r="F213" s="430">
        <v>2</v>
      </c>
      <c r="G213" s="425">
        <v>0</v>
      </c>
      <c r="H213" s="426">
        <f t="shared" si="12"/>
        <v>0</v>
      </c>
      <c r="I213" s="426">
        <f t="shared" si="13"/>
        <v>0</v>
      </c>
      <c r="J213" s="426">
        <f t="shared" si="14"/>
        <v>0</v>
      </c>
      <c r="K213" s="416" t="e">
        <f t="shared" si="15"/>
        <v>#DIV/0!</v>
      </c>
      <c r="L213" s="409"/>
      <c r="M213" s="407"/>
    </row>
    <row r="214" spans="1:13" ht="26.25">
      <c r="A214" s="400" t="s">
        <v>881</v>
      </c>
      <c r="B214" s="394">
        <v>786</v>
      </c>
      <c r="C214" s="326" t="s">
        <v>487</v>
      </c>
      <c r="D214" s="326" t="s">
        <v>882</v>
      </c>
      <c r="E214" s="326" t="s">
        <v>553</v>
      </c>
      <c r="F214" s="430">
        <v>2</v>
      </c>
      <c r="G214" s="425">
        <v>0</v>
      </c>
      <c r="H214" s="426">
        <f t="shared" si="12"/>
        <v>0</v>
      </c>
      <c r="I214" s="426">
        <f t="shared" si="13"/>
        <v>0</v>
      </c>
      <c r="J214" s="426">
        <f t="shared" si="14"/>
        <v>0</v>
      </c>
      <c r="K214" s="416" t="e">
        <f t="shared" si="15"/>
        <v>#DIV/0!</v>
      </c>
      <c r="L214" s="409"/>
      <c r="M214" s="407"/>
    </row>
    <row r="215" spans="1:13" ht="26.25">
      <c r="A215" s="400" t="s">
        <v>883</v>
      </c>
      <c r="B215" s="394">
        <v>781</v>
      </c>
      <c r="C215" s="326" t="s">
        <v>487</v>
      </c>
      <c r="D215" s="326" t="s">
        <v>884</v>
      </c>
      <c r="E215" s="326" t="s">
        <v>553</v>
      </c>
      <c r="F215" s="430">
        <v>2</v>
      </c>
      <c r="G215" s="425">
        <v>0</v>
      </c>
      <c r="H215" s="426">
        <f t="shared" si="12"/>
        <v>0</v>
      </c>
      <c r="I215" s="426">
        <f t="shared" si="13"/>
        <v>0</v>
      </c>
      <c r="J215" s="426">
        <f t="shared" si="14"/>
        <v>0</v>
      </c>
      <c r="K215" s="416" t="e">
        <f t="shared" si="15"/>
        <v>#DIV/0!</v>
      </c>
      <c r="L215" s="409"/>
      <c r="M215" s="407"/>
    </row>
    <row r="216" spans="1:13" ht="26.25">
      <c r="A216" s="400" t="s">
        <v>885</v>
      </c>
      <c r="B216" s="394">
        <v>782</v>
      </c>
      <c r="C216" s="326" t="s">
        <v>487</v>
      </c>
      <c r="D216" s="326" t="s">
        <v>886</v>
      </c>
      <c r="E216" s="326" t="s">
        <v>553</v>
      </c>
      <c r="F216" s="430">
        <v>2</v>
      </c>
      <c r="G216" s="425">
        <v>0</v>
      </c>
      <c r="H216" s="426">
        <f t="shared" si="12"/>
        <v>0</v>
      </c>
      <c r="I216" s="426">
        <f t="shared" si="13"/>
        <v>0</v>
      </c>
      <c r="J216" s="426">
        <f t="shared" si="14"/>
        <v>0</v>
      </c>
      <c r="K216" s="416" t="e">
        <f t="shared" si="15"/>
        <v>#DIV/0!</v>
      </c>
      <c r="L216" s="409"/>
      <c r="M216" s="407"/>
    </row>
    <row r="217" spans="1:13" ht="26.25">
      <c r="A217" s="400" t="s">
        <v>887</v>
      </c>
      <c r="B217" s="394">
        <v>820</v>
      </c>
      <c r="C217" s="326" t="s">
        <v>487</v>
      </c>
      <c r="D217" s="326" t="s">
        <v>888</v>
      </c>
      <c r="E217" s="326" t="s">
        <v>553</v>
      </c>
      <c r="F217" s="430">
        <v>10</v>
      </c>
      <c r="G217" s="425">
        <v>0</v>
      </c>
      <c r="H217" s="426">
        <f t="shared" si="12"/>
        <v>0</v>
      </c>
      <c r="I217" s="426">
        <f t="shared" si="13"/>
        <v>0</v>
      </c>
      <c r="J217" s="426">
        <f t="shared" si="14"/>
        <v>0</v>
      </c>
      <c r="K217" s="416" t="e">
        <f t="shared" si="15"/>
        <v>#DIV/0!</v>
      </c>
      <c r="L217" s="409"/>
      <c r="M217" s="407"/>
    </row>
    <row r="218" spans="1:13" ht="26.25">
      <c r="A218" s="400" t="s">
        <v>889</v>
      </c>
      <c r="B218" s="394">
        <v>831</v>
      </c>
      <c r="C218" s="326" t="s">
        <v>487</v>
      </c>
      <c r="D218" s="326" t="s">
        <v>890</v>
      </c>
      <c r="E218" s="326" t="s">
        <v>553</v>
      </c>
      <c r="F218" s="430">
        <v>4</v>
      </c>
      <c r="G218" s="425">
        <v>0</v>
      </c>
      <c r="H218" s="426">
        <f t="shared" si="12"/>
        <v>0</v>
      </c>
      <c r="I218" s="426">
        <f t="shared" si="13"/>
        <v>0</v>
      </c>
      <c r="J218" s="426">
        <f t="shared" si="14"/>
        <v>0</v>
      </c>
      <c r="K218" s="416" t="e">
        <f t="shared" si="15"/>
        <v>#DIV/0!</v>
      </c>
      <c r="L218" s="409"/>
      <c r="M218" s="407"/>
    </row>
    <row r="219" spans="1:13" ht="26.25">
      <c r="A219" s="400" t="s">
        <v>891</v>
      </c>
      <c r="B219" s="394">
        <v>20086</v>
      </c>
      <c r="C219" s="326" t="s">
        <v>487</v>
      </c>
      <c r="D219" s="326" t="s">
        <v>892</v>
      </c>
      <c r="E219" s="326" t="s">
        <v>553</v>
      </c>
      <c r="F219" s="430">
        <v>2</v>
      </c>
      <c r="G219" s="425">
        <v>0</v>
      </c>
      <c r="H219" s="426">
        <f t="shared" si="12"/>
        <v>0</v>
      </c>
      <c r="I219" s="426">
        <f t="shared" si="13"/>
        <v>0</v>
      </c>
      <c r="J219" s="426">
        <f t="shared" si="14"/>
        <v>0</v>
      </c>
      <c r="K219" s="416" t="e">
        <f t="shared" si="15"/>
        <v>#DIV/0!</v>
      </c>
      <c r="L219" s="409"/>
      <c r="M219" s="407"/>
    </row>
    <row r="220" spans="1:13">
      <c r="A220" s="400" t="s">
        <v>893</v>
      </c>
      <c r="B220" s="394">
        <v>797</v>
      </c>
      <c r="C220" s="326" t="s">
        <v>487</v>
      </c>
      <c r="D220" s="326" t="s">
        <v>894</v>
      </c>
      <c r="E220" s="326" t="s">
        <v>553</v>
      </c>
      <c r="F220" s="430">
        <v>2</v>
      </c>
      <c r="G220" s="425">
        <v>0</v>
      </c>
      <c r="H220" s="426">
        <f t="shared" si="12"/>
        <v>0</v>
      </c>
      <c r="I220" s="426">
        <f t="shared" si="13"/>
        <v>0</v>
      </c>
      <c r="J220" s="426">
        <f t="shared" si="14"/>
        <v>0</v>
      </c>
      <c r="K220" s="416" t="e">
        <f t="shared" si="15"/>
        <v>#DIV/0!</v>
      </c>
      <c r="L220" s="409"/>
      <c r="M220" s="407"/>
    </row>
    <row r="221" spans="1:13">
      <c r="A221" s="400" t="s">
        <v>895</v>
      </c>
      <c r="B221" s="394">
        <v>793</v>
      </c>
      <c r="C221" s="326" t="s">
        <v>487</v>
      </c>
      <c r="D221" s="326" t="s">
        <v>896</v>
      </c>
      <c r="E221" s="326" t="s">
        <v>553</v>
      </c>
      <c r="F221" s="430">
        <v>2</v>
      </c>
      <c r="G221" s="425">
        <v>0</v>
      </c>
      <c r="H221" s="426">
        <f t="shared" si="12"/>
        <v>0</v>
      </c>
      <c r="I221" s="426">
        <f t="shared" si="13"/>
        <v>0</v>
      </c>
      <c r="J221" s="426">
        <f t="shared" si="14"/>
        <v>0</v>
      </c>
      <c r="K221" s="416" t="e">
        <f t="shared" si="15"/>
        <v>#DIV/0!</v>
      </c>
      <c r="L221" s="409"/>
      <c r="M221" s="407"/>
    </row>
    <row r="222" spans="1:13">
      <c r="A222" s="400" t="s">
        <v>897</v>
      </c>
      <c r="B222" s="394">
        <v>796</v>
      </c>
      <c r="C222" s="326" t="s">
        <v>487</v>
      </c>
      <c r="D222" s="326" t="s">
        <v>898</v>
      </c>
      <c r="E222" s="326" t="s">
        <v>553</v>
      </c>
      <c r="F222" s="430">
        <v>2</v>
      </c>
      <c r="G222" s="425">
        <v>0</v>
      </c>
      <c r="H222" s="426">
        <f t="shared" si="12"/>
        <v>0</v>
      </c>
      <c r="I222" s="426">
        <f t="shared" si="13"/>
        <v>0</v>
      </c>
      <c r="J222" s="426">
        <f t="shared" si="14"/>
        <v>0</v>
      </c>
      <c r="K222" s="416" t="e">
        <f t="shared" si="15"/>
        <v>#DIV/0!</v>
      </c>
      <c r="L222" s="409"/>
      <c r="M222" s="407"/>
    </row>
    <row r="223" spans="1:13">
      <c r="A223" s="400" t="s">
        <v>899</v>
      </c>
      <c r="B223" s="394">
        <v>802</v>
      </c>
      <c r="C223" s="326" t="s">
        <v>487</v>
      </c>
      <c r="D223" s="326" t="s">
        <v>900</v>
      </c>
      <c r="E223" s="326" t="s">
        <v>553</v>
      </c>
      <c r="F223" s="430">
        <v>2</v>
      </c>
      <c r="G223" s="425">
        <v>0</v>
      </c>
      <c r="H223" s="426">
        <f t="shared" si="12"/>
        <v>0</v>
      </c>
      <c r="I223" s="426">
        <f t="shared" si="13"/>
        <v>0</v>
      </c>
      <c r="J223" s="426">
        <f t="shared" si="14"/>
        <v>0</v>
      </c>
      <c r="K223" s="416" t="e">
        <f t="shared" si="15"/>
        <v>#DIV/0!</v>
      </c>
      <c r="L223" s="409"/>
      <c r="M223" s="407"/>
    </row>
    <row r="224" spans="1:13">
      <c r="A224" s="400" t="s">
        <v>901</v>
      </c>
      <c r="B224" s="394">
        <v>804</v>
      </c>
      <c r="C224" s="326" t="s">
        <v>487</v>
      </c>
      <c r="D224" s="326" t="s">
        <v>902</v>
      </c>
      <c r="E224" s="326" t="s">
        <v>553</v>
      </c>
      <c r="F224" s="430">
        <v>2</v>
      </c>
      <c r="G224" s="425">
        <v>0</v>
      </c>
      <c r="H224" s="426">
        <f t="shared" si="12"/>
        <v>0</v>
      </c>
      <c r="I224" s="426">
        <f t="shared" si="13"/>
        <v>0</v>
      </c>
      <c r="J224" s="426">
        <f t="shared" si="14"/>
        <v>0</v>
      </c>
      <c r="K224" s="416" t="e">
        <f t="shared" si="15"/>
        <v>#DIV/0!</v>
      </c>
      <c r="L224" s="409"/>
      <c r="M224" s="407"/>
    </row>
    <row r="225" spans="1:13">
      <c r="A225" s="400" t="s">
        <v>903</v>
      </c>
      <c r="B225" s="394">
        <v>803</v>
      </c>
      <c r="C225" s="326" t="s">
        <v>487</v>
      </c>
      <c r="D225" s="326" t="s">
        <v>904</v>
      </c>
      <c r="E225" s="326" t="s">
        <v>553</v>
      </c>
      <c r="F225" s="430">
        <v>2</v>
      </c>
      <c r="G225" s="425">
        <v>0</v>
      </c>
      <c r="H225" s="426">
        <f t="shared" si="12"/>
        <v>0</v>
      </c>
      <c r="I225" s="426">
        <f t="shared" si="13"/>
        <v>0</v>
      </c>
      <c r="J225" s="426">
        <f t="shared" si="14"/>
        <v>0</v>
      </c>
      <c r="K225" s="416" t="e">
        <f t="shared" si="15"/>
        <v>#DIV/0!</v>
      </c>
      <c r="L225" s="409"/>
      <c r="M225" s="407"/>
    </row>
    <row r="226" spans="1:13">
      <c r="A226" s="400" t="s">
        <v>905</v>
      </c>
      <c r="B226" s="394">
        <v>798</v>
      </c>
      <c r="C226" s="326" t="s">
        <v>487</v>
      </c>
      <c r="D226" s="326" t="s">
        <v>906</v>
      </c>
      <c r="E226" s="326" t="s">
        <v>553</v>
      </c>
      <c r="F226" s="430">
        <v>2</v>
      </c>
      <c r="G226" s="425">
        <v>0</v>
      </c>
      <c r="H226" s="426">
        <f t="shared" si="12"/>
        <v>0</v>
      </c>
      <c r="I226" s="426">
        <f t="shared" si="13"/>
        <v>0</v>
      </c>
      <c r="J226" s="426">
        <f t="shared" si="14"/>
        <v>0</v>
      </c>
      <c r="K226" s="416" t="e">
        <f t="shared" si="15"/>
        <v>#DIV/0!</v>
      </c>
      <c r="L226" s="409"/>
      <c r="M226" s="407"/>
    </row>
    <row r="227" spans="1:13" ht="26.25">
      <c r="A227" s="400" t="s">
        <v>907</v>
      </c>
      <c r="B227" s="394">
        <v>829</v>
      </c>
      <c r="C227" s="326" t="s">
        <v>487</v>
      </c>
      <c r="D227" s="326" t="s">
        <v>908</v>
      </c>
      <c r="E227" s="326" t="s">
        <v>553</v>
      </c>
      <c r="F227" s="430">
        <v>2</v>
      </c>
      <c r="G227" s="425">
        <v>0</v>
      </c>
      <c r="H227" s="426">
        <f t="shared" si="12"/>
        <v>0</v>
      </c>
      <c r="I227" s="426">
        <f t="shared" si="13"/>
        <v>0</v>
      </c>
      <c r="J227" s="426">
        <f t="shared" si="14"/>
        <v>0</v>
      </c>
      <c r="K227" s="416" t="e">
        <f t="shared" si="15"/>
        <v>#DIV/0!</v>
      </c>
      <c r="L227" s="409"/>
      <c r="M227" s="407"/>
    </row>
    <row r="228" spans="1:13" ht="26.25">
      <c r="A228" s="400" t="s">
        <v>909</v>
      </c>
      <c r="B228" s="394">
        <v>812</v>
      </c>
      <c r="C228" s="326" t="s">
        <v>487</v>
      </c>
      <c r="D228" s="326" t="s">
        <v>910</v>
      </c>
      <c r="E228" s="326" t="s">
        <v>553</v>
      </c>
      <c r="F228" s="430">
        <v>2</v>
      </c>
      <c r="G228" s="425">
        <v>0</v>
      </c>
      <c r="H228" s="426">
        <f t="shared" si="12"/>
        <v>0</v>
      </c>
      <c r="I228" s="426">
        <f t="shared" si="13"/>
        <v>0</v>
      </c>
      <c r="J228" s="426">
        <f t="shared" si="14"/>
        <v>0</v>
      </c>
      <c r="K228" s="416" t="e">
        <f t="shared" si="15"/>
        <v>#DIV/0!</v>
      </c>
      <c r="L228" s="409"/>
      <c r="M228" s="407"/>
    </row>
    <row r="229" spans="1:13" ht="26.25">
      <c r="A229" s="400" t="s">
        <v>911</v>
      </c>
      <c r="B229" s="394">
        <v>819</v>
      </c>
      <c r="C229" s="326" t="s">
        <v>487</v>
      </c>
      <c r="D229" s="326" t="s">
        <v>912</v>
      </c>
      <c r="E229" s="326" t="s">
        <v>553</v>
      </c>
      <c r="F229" s="430">
        <v>2</v>
      </c>
      <c r="G229" s="425">
        <v>0</v>
      </c>
      <c r="H229" s="426">
        <f t="shared" si="12"/>
        <v>0</v>
      </c>
      <c r="I229" s="426">
        <f t="shared" si="13"/>
        <v>0</v>
      </c>
      <c r="J229" s="426">
        <f t="shared" si="14"/>
        <v>0</v>
      </c>
      <c r="K229" s="416" t="e">
        <f t="shared" si="15"/>
        <v>#DIV/0!</v>
      </c>
      <c r="L229" s="409"/>
      <c r="M229" s="407"/>
    </row>
    <row r="230" spans="1:13" ht="26.25">
      <c r="A230" s="400" t="s">
        <v>913</v>
      </c>
      <c r="B230" s="394">
        <v>818</v>
      </c>
      <c r="C230" s="326" t="s">
        <v>487</v>
      </c>
      <c r="D230" s="326" t="s">
        <v>914</v>
      </c>
      <c r="E230" s="326" t="s">
        <v>553</v>
      </c>
      <c r="F230" s="430">
        <v>2</v>
      </c>
      <c r="G230" s="425">
        <v>0</v>
      </c>
      <c r="H230" s="426">
        <f t="shared" si="12"/>
        <v>0</v>
      </c>
      <c r="I230" s="426">
        <f t="shared" si="13"/>
        <v>0</v>
      </c>
      <c r="J230" s="426">
        <f t="shared" si="14"/>
        <v>0</v>
      </c>
      <c r="K230" s="416" t="e">
        <f t="shared" si="15"/>
        <v>#DIV/0!</v>
      </c>
      <c r="L230" s="409"/>
      <c r="M230" s="407"/>
    </row>
    <row r="231" spans="1:13" ht="26.25">
      <c r="A231" s="400" t="s">
        <v>915</v>
      </c>
      <c r="B231" s="394">
        <v>832</v>
      </c>
      <c r="C231" s="326" t="s">
        <v>487</v>
      </c>
      <c r="D231" s="326" t="s">
        <v>916</v>
      </c>
      <c r="E231" s="326" t="s">
        <v>553</v>
      </c>
      <c r="F231" s="430">
        <v>2</v>
      </c>
      <c r="G231" s="425">
        <v>0</v>
      </c>
      <c r="H231" s="426">
        <f t="shared" si="12"/>
        <v>0</v>
      </c>
      <c r="I231" s="426">
        <f t="shared" si="13"/>
        <v>0</v>
      </c>
      <c r="J231" s="426">
        <f t="shared" si="14"/>
        <v>0</v>
      </c>
      <c r="K231" s="416" t="e">
        <f t="shared" si="15"/>
        <v>#DIV/0!</v>
      </c>
      <c r="L231" s="409"/>
      <c r="M231" s="407"/>
    </row>
    <row r="232" spans="1:13" ht="26.25">
      <c r="A232" s="400" t="s">
        <v>917</v>
      </c>
      <c r="B232" s="394">
        <v>833</v>
      </c>
      <c r="C232" s="326" t="s">
        <v>487</v>
      </c>
      <c r="D232" s="326" t="s">
        <v>918</v>
      </c>
      <c r="E232" s="326" t="s">
        <v>553</v>
      </c>
      <c r="F232" s="430">
        <v>2</v>
      </c>
      <c r="G232" s="425">
        <v>0</v>
      </c>
      <c r="H232" s="426">
        <f t="shared" si="12"/>
        <v>0</v>
      </c>
      <c r="I232" s="426">
        <f t="shared" si="13"/>
        <v>0</v>
      </c>
      <c r="J232" s="426">
        <f t="shared" si="14"/>
        <v>0</v>
      </c>
      <c r="K232" s="416" t="e">
        <f t="shared" si="15"/>
        <v>#DIV/0!</v>
      </c>
      <c r="L232" s="409"/>
      <c r="M232" s="407"/>
    </row>
    <row r="233" spans="1:13" ht="26.25">
      <c r="A233" s="400" t="s">
        <v>919</v>
      </c>
      <c r="B233" s="394">
        <v>834</v>
      </c>
      <c r="C233" s="326" t="s">
        <v>487</v>
      </c>
      <c r="D233" s="326" t="s">
        <v>920</v>
      </c>
      <c r="E233" s="326" t="s">
        <v>553</v>
      </c>
      <c r="F233" s="430">
        <v>2</v>
      </c>
      <c r="G233" s="425">
        <v>0</v>
      </c>
      <c r="H233" s="426">
        <f t="shared" si="12"/>
        <v>0</v>
      </c>
      <c r="I233" s="426">
        <f t="shared" si="13"/>
        <v>0</v>
      </c>
      <c r="J233" s="426">
        <f t="shared" si="14"/>
        <v>0</v>
      </c>
      <c r="K233" s="416" t="e">
        <f t="shared" si="15"/>
        <v>#DIV/0!</v>
      </c>
      <c r="L233" s="409"/>
      <c r="M233" s="407"/>
    </row>
    <row r="234" spans="1:13" ht="26.25">
      <c r="A234" s="400" t="s">
        <v>921</v>
      </c>
      <c r="B234" s="394">
        <v>825</v>
      </c>
      <c r="C234" s="326" t="s">
        <v>487</v>
      </c>
      <c r="D234" s="326" t="s">
        <v>922</v>
      </c>
      <c r="E234" s="326" t="s">
        <v>553</v>
      </c>
      <c r="F234" s="430">
        <v>2</v>
      </c>
      <c r="G234" s="425">
        <v>0</v>
      </c>
      <c r="H234" s="426">
        <f t="shared" si="12"/>
        <v>0</v>
      </c>
      <c r="I234" s="426">
        <f t="shared" si="13"/>
        <v>0</v>
      </c>
      <c r="J234" s="426">
        <f t="shared" si="14"/>
        <v>0</v>
      </c>
      <c r="K234" s="416" t="e">
        <f t="shared" si="15"/>
        <v>#DIV/0!</v>
      </c>
      <c r="L234" s="409"/>
      <c r="M234" s="407"/>
    </row>
    <row r="235" spans="1:13" ht="26.25">
      <c r="A235" s="400" t="s">
        <v>923</v>
      </c>
      <c r="B235" s="394">
        <v>813</v>
      </c>
      <c r="C235" s="326" t="s">
        <v>487</v>
      </c>
      <c r="D235" s="326" t="s">
        <v>924</v>
      </c>
      <c r="E235" s="326" t="s">
        <v>553</v>
      </c>
      <c r="F235" s="430">
        <v>2</v>
      </c>
      <c r="G235" s="425">
        <v>0</v>
      </c>
      <c r="H235" s="426">
        <f t="shared" si="12"/>
        <v>0</v>
      </c>
      <c r="I235" s="426">
        <f t="shared" si="13"/>
        <v>0</v>
      </c>
      <c r="J235" s="426">
        <f t="shared" si="14"/>
        <v>0</v>
      </c>
      <c r="K235" s="416" t="e">
        <f t="shared" si="15"/>
        <v>#DIV/0!</v>
      </c>
      <c r="L235" s="409"/>
      <c r="M235" s="407"/>
    </row>
    <row r="236" spans="1:13" ht="26.25">
      <c r="A236" s="400" t="s">
        <v>925</v>
      </c>
      <c r="B236" s="394">
        <v>816</v>
      </c>
      <c r="C236" s="326" t="s">
        <v>487</v>
      </c>
      <c r="D236" s="326" t="s">
        <v>926</v>
      </c>
      <c r="E236" s="326" t="s">
        <v>553</v>
      </c>
      <c r="F236" s="430">
        <v>2</v>
      </c>
      <c r="G236" s="425">
        <v>0</v>
      </c>
      <c r="H236" s="426">
        <f t="shared" si="12"/>
        <v>0</v>
      </c>
      <c r="I236" s="426">
        <f t="shared" si="13"/>
        <v>0</v>
      </c>
      <c r="J236" s="426">
        <f t="shared" si="14"/>
        <v>0</v>
      </c>
      <c r="K236" s="416" t="e">
        <f t="shared" si="15"/>
        <v>#DIV/0!</v>
      </c>
      <c r="L236" s="409"/>
      <c r="M236" s="407"/>
    </row>
    <row r="237" spans="1:13" ht="26.25">
      <c r="A237" s="400" t="s">
        <v>927</v>
      </c>
      <c r="B237" s="394">
        <v>814</v>
      </c>
      <c r="C237" s="326" t="s">
        <v>487</v>
      </c>
      <c r="D237" s="326" t="s">
        <v>928</v>
      </c>
      <c r="E237" s="326" t="s">
        <v>553</v>
      </c>
      <c r="F237" s="430">
        <v>2</v>
      </c>
      <c r="G237" s="425">
        <v>0</v>
      </c>
      <c r="H237" s="426">
        <f t="shared" si="12"/>
        <v>0</v>
      </c>
      <c r="I237" s="426">
        <f t="shared" si="13"/>
        <v>0</v>
      </c>
      <c r="J237" s="426">
        <f t="shared" si="14"/>
        <v>0</v>
      </c>
      <c r="K237" s="416" t="e">
        <f t="shared" si="15"/>
        <v>#DIV/0!</v>
      </c>
      <c r="L237" s="409"/>
      <c r="M237" s="407"/>
    </row>
    <row r="238" spans="1:13" ht="26.25">
      <c r="A238" s="400" t="s">
        <v>929</v>
      </c>
      <c r="B238" s="394">
        <v>815</v>
      </c>
      <c r="C238" s="326" t="s">
        <v>487</v>
      </c>
      <c r="D238" s="326" t="s">
        <v>930</v>
      </c>
      <c r="E238" s="326" t="s">
        <v>553</v>
      </c>
      <c r="F238" s="430">
        <v>2</v>
      </c>
      <c r="G238" s="425">
        <v>0</v>
      </c>
      <c r="H238" s="426">
        <f t="shared" si="12"/>
        <v>0</v>
      </c>
      <c r="I238" s="426">
        <f t="shared" si="13"/>
        <v>0</v>
      </c>
      <c r="J238" s="426">
        <f t="shared" si="14"/>
        <v>0</v>
      </c>
      <c r="K238" s="416" t="e">
        <f t="shared" si="15"/>
        <v>#DIV/0!</v>
      </c>
      <c r="L238" s="409"/>
      <c r="M238" s="407"/>
    </row>
    <row r="239" spans="1:13" ht="26.25">
      <c r="A239" s="400" t="s">
        <v>931</v>
      </c>
      <c r="B239" s="394">
        <v>822</v>
      </c>
      <c r="C239" s="326" t="s">
        <v>487</v>
      </c>
      <c r="D239" s="326" t="s">
        <v>932</v>
      </c>
      <c r="E239" s="326" t="s">
        <v>553</v>
      </c>
      <c r="F239" s="430">
        <v>2</v>
      </c>
      <c r="G239" s="425">
        <v>0</v>
      </c>
      <c r="H239" s="426">
        <f t="shared" si="12"/>
        <v>0</v>
      </c>
      <c r="I239" s="426">
        <f t="shared" si="13"/>
        <v>0</v>
      </c>
      <c r="J239" s="426">
        <f t="shared" si="14"/>
        <v>0</v>
      </c>
      <c r="K239" s="416" t="e">
        <f t="shared" si="15"/>
        <v>#DIV/0!</v>
      </c>
      <c r="L239" s="409"/>
      <c r="M239" s="407"/>
    </row>
    <row r="240" spans="1:13">
      <c r="A240" s="400" t="s">
        <v>933</v>
      </c>
      <c r="B240" s="394">
        <v>11868</v>
      </c>
      <c r="C240" s="326" t="s">
        <v>487</v>
      </c>
      <c r="D240" s="326" t="s">
        <v>934</v>
      </c>
      <c r="E240" s="326" t="s">
        <v>553</v>
      </c>
      <c r="F240" s="430">
        <v>2</v>
      </c>
      <c r="G240" s="425">
        <v>0</v>
      </c>
      <c r="H240" s="426">
        <f t="shared" si="12"/>
        <v>0</v>
      </c>
      <c r="I240" s="426">
        <f t="shared" si="13"/>
        <v>0</v>
      </c>
      <c r="J240" s="426">
        <f t="shared" si="14"/>
        <v>0</v>
      </c>
      <c r="K240" s="416" t="e">
        <f t="shared" si="15"/>
        <v>#DIV/0!</v>
      </c>
      <c r="L240" s="409"/>
      <c r="M240" s="407"/>
    </row>
    <row r="241" spans="1:13" ht="26.25">
      <c r="A241" s="400" t="s">
        <v>935</v>
      </c>
      <c r="B241" s="394">
        <v>11712</v>
      </c>
      <c r="C241" s="326" t="s">
        <v>487</v>
      </c>
      <c r="D241" s="326" t="s">
        <v>936</v>
      </c>
      <c r="E241" s="326" t="s">
        <v>553</v>
      </c>
      <c r="F241" s="430">
        <v>5</v>
      </c>
      <c r="G241" s="425">
        <v>0</v>
      </c>
      <c r="H241" s="426">
        <f t="shared" si="12"/>
        <v>0</v>
      </c>
      <c r="I241" s="426">
        <f t="shared" si="13"/>
        <v>0</v>
      </c>
      <c r="J241" s="426">
        <f t="shared" si="14"/>
        <v>0</v>
      </c>
      <c r="K241" s="416" t="e">
        <f t="shared" si="15"/>
        <v>#DIV/0!</v>
      </c>
      <c r="L241" s="409"/>
      <c r="M241" s="407"/>
    </row>
    <row r="242" spans="1:13" ht="26.25">
      <c r="A242" s="400" t="s">
        <v>937</v>
      </c>
      <c r="B242" s="394">
        <v>11713</v>
      </c>
      <c r="C242" s="326" t="s">
        <v>487</v>
      </c>
      <c r="D242" s="326" t="s">
        <v>938</v>
      </c>
      <c r="E242" s="326" t="s">
        <v>553</v>
      </c>
      <c r="F242" s="430">
        <v>3</v>
      </c>
      <c r="G242" s="425">
        <v>0</v>
      </c>
      <c r="H242" s="426">
        <f t="shared" si="12"/>
        <v>0</v>
      </c>
      <c r="I242" s="426">
        <f t="shared" si="13"/>
        <v>0</v>
      </c>
      <c r="J242" s="426">
        <f t="shared" si="14"/>
        <v>0</v>
      </c>
      <c r="K242" s="416" t="e">
        <f t="shared" si="15"/>
        <v>#DIV/0!</v>
      </c>
      <c r="L242" s="409"/>
      <c r="M242" s="407"/>
    </row>
    <row r="243" spans="1:13" ht="26.25">
      <c r="A243" s="400" t="s">
        <v>939</v>
      </c>
      <c r="B243" s="394">
        <v>1030</v>
      </c>
      <c r="C243" s="326" t="s">
        <v>487</v>
      </c>
      <c r="D243" s="326" t="s">
        <v>940</v>
      </c>
      <c r="E243" s="326" t="s">
        <v>553</v>
      </c>
      <c r="F243" s="430">
        <v>2</v>
      </c>
      <c r="G243" s="425">
        <v>0</v>
      </c>
      <c r="H243" s="426">
        <f t="shared" si="12"/>
        <v>0</v>
      </c>
      <c r="I243" s="426">
        <f t="shared" si="13"/>
        <v>0</v>
      </c>
      <c r="J243" s="426">
        <f t="shared" si="14"/>
        <v>0</v>
      </c>
      <c r="K243" s="416" t="e">
        <f t="shared" si="15"/>
        <v>#DIV/0!</v>
      </c>
      <c r="L243" s="409"/>
      <c r="M243" s="407"/>
    </row>
    <row r="244" spans="1:13" ht="26.25">
      <c r="A244" s="400" t="s">
        <v>941</v>
      </c>
      <c r="B244" s="394">
        <v>5103</v>
      </c>
      <c r="C244" s="326" t="s">
        <v>487</v>
      </c>
      <c r="D244" s="326" t="s">
        <v>942</v>
      </c>
      <c r="E244" s="326" t="s">
        <v>553</v>
      </c>
      <c r="F244" s="430">
        <v>1</v>
      </c>
      <c r="G244" s="425">
        <v>0</v>
      </c>
      <c r="H244" s="426">
        <f t="shared" si="12"/>
        <v>0</v>
      </c>
      <c r="I244" s="426">
        <f t="shared" si="13"/>
        <v>0</v>
      </c>
      <c r="J244" s="426">
        <f t="shared" si="14"/>
        <v>0</v>
      </c>
      <c r="K244" s="416" t="e">
        <f t="shared" si="15"/>
        <v>#DIV/0!</v>
      </c>
      <c r="L244" s="409"/>
      <c r="M244" s="407"/>
    </row>
    <row r="245" spans="1:13" ht="26.25">
      <c r="A245" s="400" t="s">
        <v>943</v>
      </c>
      <c r="B245" s="394">
        <v>40607</v>
      </c>
      <c r="C245" s="326" t="s">
        <v>487</v>
      </c>
      <c r="D245" s="326" t="s">
        <v>944</v>
      </c>
      <c r="E245" s="326" t="s">
        <v>553</v>
      </c>
      <c r="F245" s="430">
        <v>10</v>
      </c>
      <c r="G245" s="425">
        <v>0</v>
      </c>
      <c r="H245" s="426">
        <f t="shared" si="12"/>
        <v>0</v>
      </c>
      <c r="I245" s="426">
        <f t="shared" si="13"/>
        <v>0</v>
      </c>
      <c r="J245" s="426">
        <f t="shared" si="14"/>
        <v>0</v>
      </c>
      <c r="K245" s="416" t="e">
        <f t="shared" si="15"/>
        <v>#DIV/0!</v>
      </c>
      <c r="L245" s="409"/>
      <c r="M245" s="407"/>
    </row>
    <row r="246" spans="1:13" ht="26.25">
      <c r="A246" s="400" t="s">
        <v>945</v>
      </c>
      <c r="B246" s="394">
        <v>567</v>
      </c>
      <c r="C246" s="326" t="s">
        <v>487</v>
      </c>
      <c r="D246" s="326" t="s">
        <v>946</v>
      </c>
      <c r="E246" s="326" t="s">
        <v>590</v>
      </c>
      <c r="F246" s="430">
        <v>6</v>
      </c>
      <c r="G246" s="425">
        <v>0</v>
      </c>
      <c r="H246" s="426">
        <f t="shared" si="12"/>
        <v>0</v>
      </c>
      <c r="I246" s="426">
        <f t="shared" si="13"/>
        <v>0</v>
      </c>
      <c r="J246" s="426">
        <f t="shared" si="14"/>
        <v>0</v>
      </c>
      <c r="K246" s="416" t="e">
        <f t="shared" si="15"/>
        <v>#DIV/0!</v>
      </c>
      <c r="L246" s="409"/>
      <c r="M246" s="407"/>
    </row>
    <row r="247" spans="1:13">
      <c r="A247" s="400" t="s">
        <v>947</v>
      </c>
      <c r="B247" s="394">
        <v>1170</v>
      </c>
      <c r="C247" s="326" t="s">
        <v>487</v>
      </c>
      <c r="D247" s="326" t="s">
        <v>948</v>
      </c>
      <c r="E247" s="326" t="s">
        <v>553</v>
      </c>
      <c r="F247" s="430">
        <v>2</v>
      </c>
      <c r="G247" s="425">
        <v>0</v>
      </c>
      <c r="H247" s="426">
        <f t="shared" si="12"/>
        <v>0</v>
      </c>
      <c r="I247" s="426">
        <f t="shared" si="13"/>
        <v>0</v>
      </c>
      <c r="J247" s="426">
        <f t="shared" si="14"/>
        <v>0</v>
      </c>
      <c r="K247" s="416" t="e">
        <f t="shared" si="15"/>
        <v>#DIV/0!</v>
      </c>
      <c r="L247" s="409"/>
      <c r="M247" s="407"/>
    </row>
    <row r="248" spans="1:13" ht="26.25">
      <c r="A248" s="400" t="s">
        <v>947</v>
      </c>
      <c r="B248" s="394">
        <v>574</v>
      </c>
      <c r="C248" s="326" t="s">
        <v>487</v>
      </c>
      <c r="D248" s="326" t="s">
        <v>949</v>
      </c>
      <c r="E248" s="326" t="s">
        <v>590</v>
      </c>
      <c r="F248" s="430">
        <v>7</v>
      </c>
      <c r="G248" s="425">
        <v>0</v>
      </c>
      <c r="H248" s="426">
        <f t="shared" si="12"/>
        <v>0</v>
      </c>
      <c r="I248" s="426">
        <f t="shared" si="13"/>
        <v>0</v>
      </c>
      <c r="J248" s="426">
        <f t="shared" si="14"/>
        <v>0</v>
      </c>
      <c r="K248" s="416" t="e">
        <f t="shared" si="15"/>
        <v>#DIV/0!</v>
      </c>
      <c r="L248" s="409"/>
      <c r="M248" s="407"/>
    </row>
    <row r="249" spans="1:13">
      <c r="A249" s="400" t="s">
        <v>950</v>
      </c>
      <c r="B249" s="394">
        <v>1165</v>
      </c>
      <c r="C249" s="326" t="s">
        <v>487</v>
      </c>
      <c r="D249" s="326" t="s">
        <v>951</v>
      </c>
      <c r="E249" s="326" t="s">
        <v>553</v>
      </c>
      <c r="F249" s="430">
        <v>2</v>
      </c>
      <c r="G249" s="425">
        <v>0</v>
      </c>
      <c r="H249" s="426">
        <f t="shared" si="12"/>
        <v>0</v>
      </c>
      <c r="I249" s="426">
        <f t="shared" si="13"/>
        <v>0</v>
      </c>
      <c r="J249" s="426">
        <f t="shared" si="14"/>
        <v>0</v>
      </c>
      <c r="K249" s="416" t="e">
        <f t="shared" si="15"/>
        <v>#DIV/0!</v>
      </c>
      <c r="L249" s="409"/>
      <c r="M249" s="407"/>
    </row>
    <row r="250" spans="1:13">
      <c r="A250" s="400" t="s">
        <v>952</v>
      </c>
      <c r="B250" s="394">
        <v>1164</v>
      </c>
      <c r="C250" s="326" t="s">
        <v>487</v>
      </c>
      <c r="D250" s="326" t="s">
        <v>953</v>
      </c>
      <c r="E250" s="326" t="s">
        <v>553</v>
      </c>
      <c r="F250" s="430">
        <v>2</v>
      </c>
      <c r="G250" s="425">
        <v>0</v>
      </c>
      <c r="H250" s="426">
        <f t="shared" si="12"/>
        <v>0</v>
      </c>
      <c r="I250" s="426">
        <f t="shared" si="13"/>
        <v>0</v>
      </c>
      <c r="J250" s="426">
        <f t="shared" si="14"/>
        <v>0</v>
      </c>
      <c r="K250" s="416" t="e">
        <f t="shared" si="15"/>
        <v>#DIV/0!</v>
      </c>
      <c r="L250" s="409"/>
      <c r="M250" s="407"/>
    </row>
    <row r="251" spans="1:13">
      <c r="A251" s="400" t="s">
        <v>954</v>
      </c>
      <c r="B251" s="394">
        <v>1166</v>
      </c>
      <c r="C251" s="326" t="s">
        <v>487</v>
      </c>
      <c r="D251" s="326" t="s">
        <v>955</v>
      </c>
      <c r="E251" s="326" t="s">
        <v>553</v>
      </c>
      <c r="F251" s="430">
        <v>2</v>
      </c>
      <c r="G251" s="425">
        <v>0</v>
      </c>
      <c r="H251" s="426">
        <f t="shared" si="12"/>
        <v>0</v>
      </c>
      <c r="I251" s="426">
        <f t="shared" si="13"/>
        <v>0</v>
      </c>
      <c r="J251" s="426">
        <f t="shared" si="14"/>
        <v>0</v>
      </c>
      <c r="K251" s="416" t="e">
        <f t="shared" si="15"/>
        <v>#DIV/0!</v>
      </c>
      <c r="L251" s="409"/>
      <c r="M251" s="407"/>
    </row>
    <row r="252" spans="1:13">
      <c r="A252" s="400" t="s">
        <v>956</v>
      </c>
      <c r="B252" s="394">
        <v>1169</v>
      </c>
      <c r="C252" s="326" t="s">
        <v>487</v>
      </c>
      <c r="D252" s="326" t="s">
        <v>957</v>
      </c>
      <c r="E252" s="326" t="s">
        <v>553</v>
      </c>
      <c r="F252" s="430">
        <v>2</v>
      </c>
      <c r="G252" s="425">
        <v>0</v>
      </c>
      <c r="H252" s="426">
        <f t="shared" si="12"/>
        <v>0</v>
      </c>
      <c r="I252" s="426">
        <f t="shared" si="13"/>
        <v>0</v>
      </c>
      <c r="J252" s="426">
        <f t="shared" si="14"/>
        <v>0</v>
      </c>
      <c r="K252" s="416" t="e">
        <f t="shared" si="15"/>
        <v>#DIV/0!</v>
      </c>
      <c r="L252" s="409"/>
      <c r="M252" s="407"/>
    </row>
    <row r="253" spans="1:13">
      <c r="A253" s="400" t="s">
        <v>958</v>
      </c>
      <c r="B253" s="394">
        <v>1168</v>
      </c>
      <c r="C253" s="326" t="s">
        <v>487</v>
      </c>
      <c r="D253" s="326" t="s">
        <v>959</v>
      </c>
      <c r="E253" s="326" t="s">
        <v>553</v>
      </c>
      <c r="F253" s="430">
        <v>2</v>
      </c>
      <c r="G253" s="425">
        <v>0</v>
      </c>
      <c r="H253" s="426">
        <f t="shared" si="12"/>
        <v>0</v>
      </c>
      <c r="I253" s="426">
        <f t="shared" si="13"/>
        <v>0</v>
      </c>
      <c r="J253" s="426">
        <f t="shared" si="14"/>
        <v>0</v>
      </c>
      <c r="K253" s="416" t="e">
        <f t="shared" si="15"/>
        <v>#DIV/0!</v>
      </c>
      <c r="L253" s="409"/>
      <c r="M253" s="407"/>
    </row>
    <row r="254" spans="1:13">
      <c r="A254" s="400" t="s">
        <v>960</v>
      </c>
      <c r="B254" s="394">
        <v>1163</v>
      </c>
      <c r="C254" s="326" t="s">
        <v>487</v>
      </c>
      <c r="D254" s="326" t="s">
        <v>961</v>
      </c>
      <c r="E254" s="326" t="s">
        <v>553</v>
      </c>
      <c r="F254" s="430">
        <v>2</v>
      </c>
      <c r="G254" s="425">
        <v>0</v>
      </c>
      <c r="H254" s="426">
        <f t="shared" si="12"/>
        <v>0</v>
      </c>
      <c r="I254" s="426">
        <f t="shared" si="13"/>
        <v>0</v>
      </c>
      <c r="J254" s="426">
        <f t="shared" si="14"/>
        <v>0</v>
      </c>
      <c r="K254" s="416" t="e">
        <f t="shared" si="15"/>
        <v>#DIV/0!</v>
      </c>
      <c r="L254" s="409"/>
      <c r="M254" s="407"/>
    </row>
    <row r="255" spans="1:13">
      <c r="A255" s="400" t="s">
        <v>962</v>
      </c>
      <c r="B255" s="394">
        <v>1167</v>
      </c>
      <c r="C255" s="326" t="s">
        <v>487</v>
      </c>
      <c r="D255" s="326" t="s">
        <v>963</v>
      </c>
      <c r="E255" s="326" t="s">
        <v>553</v>
      </c>
      <c r="F255" s="430">
        <v>2</v>
      </c>
      <c r="G255" s="425">
        <v>0</v>
      </c>
      <c r="H255" s="426">
        <f t="shared" si="12"/>
        <v>0</v>
      </c>
      <c r="I255" s="426">
        <f t="shared" si="13"/>
        <v>0</v>
      </c>
      <c r="J255" s="426">
        <f t="shared" si="14"/>
        <v>0</v>
      </c>
      <c r="K255" s="416" t="e">
        <f t="shared" si="15"/>
        <v>#DIV/0!</v>
      </c>
      <c r="L255" s="409"/>
      <c r="M255" s="407"/>
    </row>
    <row r="256" spans="1:13">
      <c r="A256" s="400" t="s">
        <v>964</v>
      </c>
      <c r="B256" s="394">
        <v>20088</v>
      </c>
      <c r="C256" s="326" t="s">
        <v>487</v>
      </c>
      <c r="D256" s="326" t="s">
        <v>965</v>
      </c>
      <c r="E256" s="326" t="s">
        <v>553</v>
      </c>
      <c r="F256" s="430">
        <v>1</v>
      </c>
      <c r="G256" s="425">
        <v>0</v>
      </c>
      <c r="H256" s="426">
        <f t="shared" si="12"/>
        <v>0</v>
      </c>
      <c r="I256" s="426">
        <f t="shared" si="13"/>
        <v>0</v>
      </c>
      <c r="J256" s="426">
        <f t="shared" si="14"/>
        <v>0</v>
      </c>
      <c r="K256" s="416" t="e">
        <f t="shared" si="15"/>
        <v>#DIV/0!</v>
      </c>
      <c r="L256" s="409"/>
      <c r="M256" s="407"/>
    </row>
    <row r="257" spans="1:13">
      <c r="A257" s="400" t="s">
        <v>966</v>
      </c>
      <c r="B257" s="394">
        <v>20089</v>
      </c>
      <c r="C257" s="326" t="s">
        <v>487</v>
      </c>
      <c r="D257" s="326" t="s">
        <v>967</v>
      </c>
      <c r="E257" s="326" t="s">
        <v>553</v>
      </c>
      <c r="F257" s="430">
        <v>1</v>
      </c>
      <c r="G257" s="425">
        <v>0</v>
      </c>
      <c r="H257" s="426">
        <f t="shared" si="12"/>
        <v>0</v>
      </c>
      <c r="I257" s="426">
        <f t="shared" si="13"/>
        <v>0</v>
      </c>
      <c r="J257" s="426">
        <f t="shared" si="14"/>
        <v>0</v>
      </c>
      <c r="K257" s="416" t="e">
        <f t="shared" si="15"/>
        <v>#DIV/0!</v>
      </c>
      <c r="L257" s="409"/>
      <c r="M257" s="407"/>
    </row>
    <row r="258" spans="1:13">
      <c r="A258" s="400" t="s">
        <v>968</v>
      </c>
      <c r="B258" s="394">
        <v>20087</v>
      </c>
      <c r="C258" s="326" t="s">
        <v>487</v>
      </c>
      <c r="D258" s="326" t="s">
        <v>969</v>
      </c>
      <c r="E258" s="326" t="s">
        <v>553</v>
      </c>
      <c r="F258" s="430">
        <v>1</v>
      </c>
      <c r="G258" s="425">
        <v>0</v>
      </c>
      <c r="H258" s="426">
        <f t="shared" si="12"/>
        <v>0</v>
      </c>
      <c r="I258" s="426">
        <f t="shared" si="13"/>
        <v>0</v>
      </c>
      <c r="J258" s="426">
        <f t="shared" si="14"/>
        <v>0</v>
      </c>
      <c r="K258" s="416" t="e">
        <f t="shared" si="15"/>
        <v>#DIV/0!</v>
      </c>
      <c r="L258" s="409"/>
      <c r="M258" s="407"/>
    </row>
    <row r="259" spans="1:13">
      <c r="A259" s="400" t="s">
        <v>970</v>
      </c>
      <c r="B259" s="394">
        <v>1202</v>
      </c>
      <c r="C259" s="326" t="s">
        <v>487</v>
      </c>
      <c r="D259" s="326" t="s">
        <v>971</v>
      </c>
      <c r="E259" s="326" t="s">
        <v>553</v>
      </c>
      <c r="F259" s="430">
        <v>2</v>
      </c>
      <c r="G259" s="425">
        <v>0</v>
      </c>
      <c r="H259" s="426">
        <f t="shared" si="12"/>
        <v>0</v>
      </c>
      <c r="I259" s="426">
        <f t="shared" si="13"/>
        <v>0</v>
      </c>
      <c r="J259" s="426">
        <f t="shared" si="14"/>
        <v>0</v>
      </c>
      <c r="K259" s="416" t="e">
        <f t="shared" si="15"/>
        <v>#DIV/0!</v>
      </c>
      <c r="L259" s="409"/>
      <c r="M259" s="407"/>
    </row>
    <row r="260" spans="1:13">
      <c r="A260" s="400" t="s">
        <v>972</v>
      </c>
      <c r="B260" s="394">
        <v>1210</v>
      </c>
      <c r="C260" s="326" t="s">
        <v>487</v>
      </c>
      <c r="D260" s="326" t="s">
        <v>973</v>
      </c>
      <c r="E260" s="326" t="s">
        <v>553</v>
      </c>
      <c r="F260" s="430">
        <v>2</v>
      </c>
      <c r="G260" s="425">
        <v>0</v>
      </c>
      <c r="H260" s="426">
        <f t="shared" si="12"/>
        <v>0</v>
      </c>
      <c r="I260" s="426">
        <f t="shared" si="13"/>
        <v>0</v>
      </c>
      <c r="J260" s="426">
        <f t="shared" si="14"/>
        <v>0</v>
      </c>
      <c r="K260" s="416" t="e">
        <f t="shared" si="15"/>
        <v>#DIV/0!</v>
      </c>
      <c r="L260" s="409"/>
      <c r="M260" s="407"/>
    </row>
    <row r="261" spans="1:13">
      <c r="A261" s="400" t="s">
        <v>974</v>
      </c>
      <c r="B261" s="394">
        <v>1203</v>
      </c>
      <c r="C261" s="326" t="s">
        <v>487</v>
      </c>
      <c r="D261" s="326" t="s">
        <v>975</v>
      </c>
      <c r="E261" s="326" t="s">
        <v>553</v>
      </c>
      <c r="F261" s="430">
        <v>2</v>
      </c>
      <c r="G261" s="425">
        <v>0</v>
      </c>
      <c r="H261" s="426">
        <f t="shared" si="12"/>
        <v>0</v>
      </c>
      <c r="I261" s="426">
        <f t="shared" si="13"/>
        <v>0</v>
      </c>
      <c r="J261" s="426">
        <f t="shared" si="14"/>
        <v>0</v>
      </c>
      <c r="K261" s="416" t="e">
        <f t="shared" si="15"/>
        <v>#DIV/0!</v>
      </c>
      <c r="L261" s="409"/>
      <c r="M261" s="407"/>
    </row>
    <row r="262" spans="1:13">
      <c r="A262" s="400" t="s">
        <v>976</v>
      </c>
      <c r="B262" s="394">
        <v>1197</v>
      </c>
      <c r="C262" s="326" t="s">
        <v>487</v>
      </c>
      <c r="D262" s="326" t="s">
        <v>977</v>
      </c>
      <c r="E262" s="326" t="s">
        <v>553</v>
      </c>
      <c r="F262" s="430">
        <v>2</v>
      </c>
      <c r="G262" s="425">
        <v>0</v>
      </c>
      <c r="H262" s="426">
        <f t="shared" si="12"/>
        <v>0</v>
      </c>
      <c r="I262" s="426">
        <f t="shared" si="13"/>
        <v>0</v>
      </c>
      <c r="J262" s="426">
        <f t="shared" si="14"/>
        <v>0</v>
      </c>
      <c r="K262" s="416" t="e">
        <f t="shared" si="15"/>
        <v>#DIV/0!</v>
      </c>
      <c r="L262" s="409"/>
      <c r="M262" s="407"/>
    </row>
    <row r="263" spans="1:13">
      <c r="A263" s="400" t="s">
        <v>978</v>
      </c>
      <c r="B263" s="394">
        <v>1211</v>
      </c>
      <c r="C263" s="326" t="s">
        <v>487</v>
      </c>
      <c r="D263" s="326" t="s">
        <v>979</v>
      </c>
      <c r="E263" s="326" t="s">
        <v>553</v>
      </c>
      <c r="F263" s="430">
        <v>2</v>
      </c>
      <c r="G263" s="425">
        <v>0</v>
      </c>
      <c r="H263" s="426">
        <f t="shared" si="12"/>
        <v>0</v>
      </c>
      <c r="I263" s="426">
        <f t="shared" si="13"/>
        <v>0</v>
      </c>
      <c r="J263" s="426">
        <f t="shared" si="14"/>
        <v>0</v>
      </c>
      <c r="K263" s="416" t="e">
        <f t="shared" si="15"/>
        <v>#DIV/0!</v>
      </c>
      <c r="L263" s="409"/>
      <c r="M263" s="407"/>
    </row>
    <row r="264" spans="1:13">
      <c r="A264" s="400" t="s">
        <v>980</v>
      </c>
      <c r="B264" s="394">
        <v>1188</v>
      </c>
      <c r="C264" s="326" t="s">
        <v>487</v>
      </c>
      <c r="D264" s="326" t="s">
        <v>981</v>
      </c>
      <c r="E264" s="326" t="s">
        <v>553</v>
      </c>
      <c r="F264" s="430">
        <v>2</v>
      </c>
      <c r="G264" s="425">
        <v>0</v>
      </c>
      <c r="H264" s="426">
        <f t="shared" si="12"/>
        <v>0</v>
      </c>
      <c r="I264" s="426">
        <f t="shared" si="13"/>
        <v>0</v>
      </c>
      <c r="J264" s="426">
        <f t="shared" si="14"/>
        <v>0</v>
      </c>
      <c r="K264" s="416" t="e">
        <f t="shared" si="15"/>
        <v>#DIV/0!</v>
      </c>
      <c r="L264" s="409"/>
      <c r="M264" s="407"/>
    </row>
    <row r="265" spans="1:13">
      <c r="A265" s="400" t="s">
        <v>982</v>
      </c>
      <c r="B265" s="394">
        <v>1199</v>
      </c>
      <c r="C265" s="326" t="s">
        <v>487</v>
      </c>
      <c r="D265" s="326" t="s">
        <v>983</v>
      </c>
      <c r="E265" s="326" t="s">
        <v>553</v>
      </c>
      <c r="F265" s="430">
        <v>2</v>
      </c>
      <c r="G265" s="425">
        <v>0</v>
      </c>
      <c r="H265" s="426">
        <f t="shared" si="12"/>
        <v>0</v>
      </c>
      <c r="I265" s="426">
        <f t="shared" si="13"/>
        <v>0</v>
      </c>
      <c r="J265" s="426">
        <f t="shared" si="14"/>
        <v>0</v>
      </c>
      <c r="K265" s="416" t="e">
        <f t="shared" si="15"/>
        <v>#DIV/0!</v>
      </c>
      <c r="L265" s="409"/>
      <c r="M265" s="407"/>
    </row>
    <row r="266" spans="1:13">
      <c r="A266" s="400" t="s">
        <v>984</v>
      </c>
      <c r="B266" s="394">
        <v>1198</v>
      </c>
      <c r="C266" s="326" t="s">
        <v>487</v>
      </c>
      <c r="D266" s="326" t="s">
        <v>985</v>
      </c>
      <c r="E266" s="326" t="s">
        <v>553</v>
      </c>
      <c r="F266" s="430">
        <v>2</v>
      </c>
      <c r="G266" s="425">
        <v>0</v>
      </c>
      <c r="H266" s="426">
        <f t="shared" si="12"/>
        <v>0</v>
      </c>
      <c r="I266" s="426">
        <f t="shared" si="13"/>
        <v>0</v>
      </c>
      <c r="J266" s="426">
        <f t="shared" si="14"/>
        <v>0</v>
      </c>
      <c r="K266" s="416" t="e">
        <f t="shared" si="15"/>
        <v>#DIV/0!</v>
      </c>
      <c r="L266" s="409"/>
      <c r="M266" s="407"/>
    </row>
    <row r="267" spans="1:13" ht="26.25">
      <c r="A267" s="400" t="s">
        <v>986</v>
      </c>
      <c r="B267" s="394">
        <v>1200</v>
      </c>
      <c r="C267" s="326" t="s">
        <v>487</v>
      </c>
      <c r="D267" s="326" t="s">
        <v>987</v>
      </c>
      <c r="E267" s="326" t="s">
        <v>553</v>
      </c>
      <c r="F267" s="430">
        <v>2</v>
      </c>
      <c r="G267" s="425">
        <v>0</v>
      </c>
      <c r="H267" s="426">
        <f t="shared" si="12"/>
        <v>0</v>
      </c>
      <c r="I267" s="426">
        <f t="shared" si="13"/>
        <v>0</v>
      </c>
      <c r="J267" s="426">
        <f t="shared" si="14"/>
        <v>0</v>
      </c>
      <c r="K267" s="416" t="e">
        <f t="shared" si="15"/>
        <v>#DIV/0!</v>
      </c>
      <c r="L267" s="409"/>
      <c r="M267" s="407"/>
    </row>
    <row r="268" spans="1:13" ht="26.25">
      <c r="A268" s="400" t="s">
        <v>988</v>
      </c>
      <c r="B268" s="394">
        <v>12909</v>
      </c>
      <c r="C268" s="326" t="s">
        <v>487</v>
      </c>
      <c r="D268" s="326" t="s">
        <v>989</v>
      </c>
      <c r="E268" s="326" t="s">
        <v>553</v>
      </c>
      <c r="F268" s="430">
        <v>2</v>
      </c>
      <c r="G268" s="425">
        <v>0</v>
      </c>
      <c r="H268" s="426">
        <f t="shared" si="12"/>
        <v>0</v>
      </c>
      <c r="I268" s="426">
        <f t="shared" si="13"/>
        <v>0</v>
      </c>
      <c r="J268" s="426">
        <f t="shared" si="14"/>
        <v>0</v>
      </c>
      <c r="K268" s="416" t="e">
        <f t="shared" si="15"/>
        <v>#DIV/0!</v>
      </c>
      <c r="L268" s="409"/>
      <c r="M268" s="407"/>
    </row>
    <row r="269" spans="1:13" ht="26.25">
      <c r="A269" s="400" t="s">
        <v>990</v>
      </c>
      <c r="B269" s="394">
        <v>12910</v>
      </c>
      <c r="C269" s="326" t="s">
        <v>487</v>
      </c>
      <c r="D269" s="326" t="s">
        <v>991</v>
      </c>
      <c r="E269" s="326" t="s">
        <v>553</v>
      </c>
      <c r="F269" s="430">
        <v>2</v>
      </c>
      <c r="G269" s="425">
        <v>0</v>
      </c>
      <c r="H269" s="426">
        <f t="shared" si="12"/>
        <v>0</v>
      </c>
      <c r="I269" s="426">
        <f t="shared" si="13"/>
        <v>0</v>
      </c>
      <c r="J269" s="426">
        <f t="shared" si="14"/>
        <v>0</v>
      </c>
      <c r="K269" s="416" t="e">
        <f t="shared" si="15"/>
        <v>#DIV/0!</v>
      </c>
      <c r="L269" s="409"/>
      <c r="M269" s="407"/>
    </row>
    <row r="270" spans="1:13">
      <c r="A270" s="400" t="s">
        <v>992</v>
      </c>
      <c r="B270" s="394">
        <v>1185</v>
      </c>
      <c r="C270" s="326" t="s">
        <v>487</v>
      </c>
      <c r="D270" s="326" t="s">
        <v>993</v>
      </c>
      <c r="E270" s="326" t="s">
        <v>553</v>
      </c>
      <c r="F270" s="430">
        <v>4</v>
      </c>
      <c r="G270" s="425">
        <v>0</v>
      </c>
      <c r="H270" s="426">
        <f t="shared" si="12"/>
        <v>0</v>
      </c>
      <c r="I270" s="426">
        <f t="shared" si="13"/>
        <v>0</v>
      </c>
      <c r="J270" s="426">
        <f t="shared" si="14"/>
        <v>0</v>
      </c>
      <c r="K270" s="416" t="e">
        <f t="shared" si="15"/>
        <v>#DIV/0!</v>
      </c>
      <c r="L270" s="409"/>
      <c r="M270" s="407"/>
    </row>
    <row r="271" spans="1:13">
      <c r="A271" s="400" t="s">
        <v>994</v>
      </c>
      <c r="B271" s="394">
        <v>1189</v>
      </c>
      <c r="C271" s="326" t="s">
        <v>487</v>
      </c>
      <c r="D271" s="326" t="s">
        <v>995</v>
      </c>
      <c r="E271" s="326" t="s">
        <v>553</v>
      </c>
      <c r="F271" s="430">
        <v>4</v>
      </c>
      <c r="G271" s="425">
        <v>0</v>
      </c>
      <c r="H271" s="426">
        <f t="shared" si="12"/>
        <v>0</v>
      </c>
      <c r="I271" s="426">
        <f t="shared" si="13"/>
        <v>0</v>
      </c>
      <c r="J271" s="426">
        <f t="shared" si="14"/>
        <v>0</v>
      </c>
      <c r="K271" s="416" t="e">
        <f t="shared" si="15"/>
        <v>#DIV/0!</v>
      </c>
      <c r="L271" s="409"/>
      <c r="M271" s="407"/>
    </row>
    <row r="272" spans="1:13">
      <c r="A272" s="400" t="s">
        <v>996</v>
      </c>
      <c r="B272" s="394">
        <v>1193</v>
      </c>
      <c r="C272" s="326" t="s">
        <v>487</v>
      </c>
      <c r="D272" s="326" t="s">
        <v>997</v>
      </c>
      <c r="E272" s="326" t="s">
        <v>553</v>
      </c>
      <c r="F272" s="430">
        <v>4</v>
      </c>
      <c r="G272" s="425">
        <v>0</v>
      </c>
      <c r="H272" s="426">
        <f t="shared" ref="H272:H335" si="16">G272*(1+$G$11)</f>
        <v>0</v>
      </c>
      <c r="I272" s="426">
        <f t="shared" ref="I272:I335" si="17">G272*F272</f>
        <v>0</v>
      </c>
      <c r="J272" s="426">
        <f t="shared" ref="J272:J335" si="18">F272*H272</f>
        <v>0</v>
      </c>
      <c r="K272" s="416" t="e">
        <f t="shared" ref="K272:K335" si="19">J272/$H$719</f>
        <v>#DIV/0!</v>
      </c>
      <c r="L272" s="409"/>
      <c r="M272" s="407"/>
    </row>
    <row r="273" spans="1:13">
      <c r="A273" s="400" t="s">
        <v>998</v>
      </c>
      <c r="B273" s="394">
        <v>1194</v>
      </c>
      <c r="C273" s="326" t="s">
        <v>487</v>
      </c>
      <c r="D273" s="326" t="s">
        <v>999</v>
      </c>
      <c r="E273" s="326" t="s">
        <v>553</v>
      </c>
      <c r="F273" s="430">
        <v>4</v>
      </c>
      <c r="G273" s="425">
        <v>0</v>
      </c>
      <c r="H273" s="426">
        <f t="shared" si="16"/>
        <v>0</v>
      </c>
      <c r="I273" s="426">
        <f t="shared" si="17"/>
        <v>0</v>
      </c>
      <c r="J273" s="426">
        <f t="shared" si="18"/>
        <v>0</v>
      </c>
      <c r="K273" s="416" t="e">
        <f t="shared" si="19"/>
        <v>#DIV/0!</v>
      </c>
      <c r="L273" s="409"/>
      <c r="M273" s="407"/>
    </row>
    <row r="274" spans="1:13">
      <c r="A274" s="401">
        <v>2100</v>
      </c>
      <c r="B274" s="394">
        <v>1195</v>
      </c>
      <c r="C274" s="326" t="s">
        <v>487</v>
      </c>
      <c r="D274" s="326" t="s">
        <v>1000</v>
      </c>
      <c r="E274" s="326" t="s">
        <v>553</v>
      </c>
      <c r="F274" s="430">
        <v>2</v>
      </c>
      <c r="G274" s="425">
        <v>0</v>
      </c>
      <c r="H274" s="426">
        <f t="shared" si="16"/>
        <v>0</v>
      </c>
      <c r="I274" s="426">
        <f t="shared" si="17"/>
        <v>0</v>
      </c>
      <c r="J274" s="426">
        <f t="shared" si="18"/>
        <v>0</v>
      </c>
      <c r="K274" s="416" t="e">
        <f t="shared" si="19"/>
        <v>#DIV/0!</v>
      </c>
      <c r="L274" s="409"/>
      <c r="M274" s="407"/>
    </row>
    <row r="275" spans="1:13" ht="26.25">
      <c r="A275" s="401">
        <v>2101</v>
      </c>
      <c r="B275" s="394">
        <v>20971</v>
      </c>
      <c r="C275" s="326" t="s">
        <v>487</v>
      </c>
      <c r="D275" s="326" t="s">
        <v>1001</v>
      </c>
      <c r="E275" s="326" t="s">
        <v>553</v>
      </c>
      <c r="F275" s="430">
        <v>3</v>
      </c>
      <c r="G275" s="425">
        <v>0</v>
      </c>
      <c r="H275" s="426">
        <f t="shared" si="16"/>
        <v>0</v>
      </c>
      <c r="I275" s="426">
        <f t="shared" si="17"/>
        <v>0</v>
      </c>
      <c r="J275" s="426">
        <f t="shared" si="18"/>
        <v>0</v>
      </c>
      <c r="K275" s="416" t="e">
        <f t="shared" si="19"/>
        <v>#DIV/0!</v>
      </c>
      <c r="L275" s="409"/>
      <c r="M275" s="407"/>
    </row>
    <row r="276" spans="1:13">
      <c r="A276" s="400" t="s">
        <v>1002</v>
      </c>
      <c r="B276" s="394">
        <v>1647</v>
      </c>
      <c r="C276" s="326" t="s">
        <v>487</v>
      </c>
      <c r="D276" s="326" t="s">
        <v>1003</v>
      </c>
      <c r="E276" s="326" t="s">
        <v>553</v>
      </c>
      <c r="F276" s="430">
        <v>1</v>
      </c>
      <c r="G276" s="425">
        <v>0</v>
      </c>
      <c r="H276" s="426">
        <f t="shared" si="16"/>
        <v>0</v>
      </c>
      <c r="I276" s="426">
        <f t="shared" si="17"/>
        <v>0</v>
      </c>
      <c r="J276" s="426">
        <f t="shared" si="18"/>
        <v>0</v>
      </c>
      <c r="K276" s="416" t="e">
        <f t="shared" si="19"/>
        <v>#DIV/0!</v>
      </c>
      <c r="L276" s="409"/>
      <c r="M276" s="407"/>
    </row>
    <row r="277" spans="1:13" ht="26.25">
      <c r="A277" s="401">
        <v>2102</v>
      </c>
      <c r="B277" s="394">
        <v>1747</v>
      </c>
      <c r="C277" s="326" t="s">
        <v>487</v>
      </c>
      <c r="D277" s="326" t="s">
        <v>1004</v>
      </c>
      <c r="E277" s="326" t="s">
        <v>553</v>
      </c>
      <c r="F277" s="430">
        <v>3</v>
      </c>
      <c r="G277" s="425">
        <v>0</v>
      </c>
      <c r="H277" s="426">
        <f t="shared" si="16"/>
        <v>0</v>
      </c>
      <c r="I277" s="426">
        <f t="shared" si="17"/>
        <v>0</v>
      </c>
      <c r="J277" s="426">
        <f t="shared" si="18"/>
        <v>0</v>
      </c>
      <c r="K277" s="416" t="e">
        <f t="shared" si="19"/>
        <v>#DIV/0!</v>
      </c>
      <c r="L277" s="409"/>
      <c r="M277" s="407"/>
    </row>
    <row r="278" spans="1:13">
      <c r="A278" s="401">
        <v>2103</v>
      </c>
      <c r="B278" s="394">
        <v>4823</v>
      </c>
      <c r="C278" s="326" t="s">
        <v>487</v>
      </c>
      <c r="D278" s="326" t="s">
        <v>1005</v>
      </c>
      <c r="E278" s="326" t="s">
        <v>718</v>
      </c>
      <c r="F278" s="430">
        <v>3</v>
      </c>
      <c r="G278" s="425">
        <v>0</v>
      </c>
      <c r="H278" s="426">
        <f t="shared" si="16"/>
        <v>0</v>
      </c>
      <c r="I278" s="426">
        <f t="shared" si="17"/>
        <v>0</v>
      </c>
      <c r="J278" s="426">
        <f t="shared" si="18"/>
        <v>0</v>
      </c>
      <c r="K278" s="416" t="e">
        <f t="shared" si="19"/>
        <v>#DIV/0!</v>
      </c>
      <c r="L278" s="409"/>
      <c r="M278" s="407"/>
    </row>
    <row r="279" spans="1:13" ht="26.25">
      <c r="A279" s="401">
        <v>2105</v>
      </c>
      <c r="B279" s="394">
        <v>11696</v>
      </c>
      <c r="C279" s="326" t="s">
        <v>487</v>
      </c>
      <c r="D279" s="326" t="s">
        <v>1006</v>
      </c>
      <c r="E279" s="326" t="s">
        <v>553</v>
      </c>
      <c r="F279" s="430">
        <v>3</v>
      </c>
      <c r="G279" s="425">
        <v>0</v>
      </c>
      <c r="H279" s="426">
        <f t="shared" si="16"/>
        <v>0</v>
      </c>
      <c r="I279" s="426">
        <f t="shared" si="17"/>
        <v>0</v>
      </c>
      <c r="J279" s="426">
        <f t="shared" si="18"/>
        <v>0</v>
      </c>
      <c r="K279" s="416" t="e">
        <f t="shared" si="19"/>
        <v>#DIV/0!</v>
      </c>
      <c r="L279" s="409"/>
      <c r="M279" s="407"/>
    </row>
    <row r="280" spans="1:13" ht="26.25">
      <c r="A280" s="401">
        <v>2106</v>
      </c>
      <c r="B280" s="394">
        <v>1743</v>
      </c>
      <c r="C280" s="326" t="s">
        <v>487</v>
      </c>
      <c r="D280" s="326" t="s">
        <v>1007</v>
      </c>
      <c r="E280" s="326" t="s">
        <v>553</v>
      </c>
      <c r="F280" s="430">
        <v>2</v>
      </c>
      <c r="G280" s="425">
        <v>0</v>
      </c>
      <c r="H280" s="426">
        <f t="shared" si="16"/>
        <v>0</v>
      </c>
      <c r="I280" s="426">
        <f t="shared" si="17"/>
        <v>0</v>
      </c>
      <c r="J280" s="426">
        <f t="shared" si="18"/>
        <v>0</v>
      </c>
      <c r="K280" s="416" t="e">
        <f t="shared" si="19"/>
        <v>#DIV/0!</v>
      </c>
      <c r="L280" s="409"/>
      <c r="M280" s="407"/>
    </row>
    <row r="281" spans="1:13" ht="26.25">
      <c r="A281" s="401">
        <v>2107</v>
      </c>
      <c r="B281" s="394">
        <v>1927</v>
      </c>
      <c r="C281" s="326" t="s">
        <v>487</v>
      </c>
      <c r="D281" s="326" t="s">
        <v>1008</v>
      </c>
      <c r="E281" s="326" t="s">
        <v>553</v>
      </c>
      <c r="F281" s="430">
        <v>2</v>
      </c>
      <c r="G281" s="425">
        <v>0</v>
      </c>
      <c r="H281" s="426">
        <f t="shared" si="16"/>
        <v>0</v>
      </c>
      <c r="I281" s="426">
        <f t="shared" si="17"/>
        <v>0</v>
      </c>
      <c r="J281" s="426">
        <f t="shared" si="18"/>
        <v>0</v>
      </c>
      <c r="K281" s="416" t="e">
        <f t="shared" si="19"/>
        <v>#DIV/0!</v>
      </c>
      <c r="L281" s="409"/>
      <c r="M281" s="407"/>
    </row>
    <row r="282" spans="1:13" ht="26.25">
      <c r="A282" s="401">
        <v>2108</v>
      </c>
      <c r="B282" s="394">
        <v>1923</v>
      </c>
      <c r="C282" s="326" t="s">
        <v>487</v>
      </c>
      <c r="D282" s="326" t="s">
        <v>1009</v>
      </c>
      <c r="E282" s="326" t="s">
        <v>553</v>
      </c>
      <c r="F282" s="430">
        <v>2</v>
      </c>
      <c r="G282" s="425">
        <v>0</v>
      </c>
      <c r="H282" s="426">
        <f t="shared" si="16"/>
        <v>0</v>
      </c>
      <c r="I282" s="426">
        <f t="shared" si="17"/>
        <v>0</v>
      </c>
      <c r="J282" s="426">
        <f t="shared" si="18"/>
        <v>0</v>
      </c>
      <c r="K282" s="416" t="e">
        <f t="shared" si="19"/>
        <v>#DIV/0!</v>
      </c>
      <c r="L282" s="409"/>
      <c r="M282" s="407"/>
    </row>
    <row r="283" spans="1:13" ht="26.25">
      <c r="A283" s="401">
        <v>2109</v>
      </c>
      <c r="B283" s="394">
        <v>1929</v>
      </c>
      <c r="C283" s="326" t="s">
        <v>487</v>
      </c>
      <c r="D283" s="326" t="s">
        <v>1010</v>
      </c>
      <c r="E283" s="326" t="s">
        <v>553</v>
      </c>
      <c r="F283" s="430">
        <v>2</v>
      </c>
      <c r="G283" s="425">
        <v>0</v>
      </c>
      <c r="H283" s="426">
        <f t="shared" si="16"/>
        <v>0</v>
      </c>
      <c r="I283" s="426">
        <f t="shared" si="17"/>
        <v>0</v>
      </c>
      <c r="J283" s="426">
        <f t="shared" si="18"/>
        <v>0</v>
      </c>
      <c r="K283" s="416" t="e">
        <f t="shared" si="19"/>
        <v>#DIV/0!</v>
      </c>
      <c r="L283" s="409"/>
      <c r="M283" s="407"/>
    </row>
    <row r="284" spans="1:13" ht="26.25">
      <c r="A284" s="401">
        <v>2110</v>
      </c>
      <c r="B284" s="394">
        <v>1930</v>
      </c>
      <c r="C284" s="326" t="s">
        <v>487</v>
      </c>
      <c r="D284" s="326" t="s">
        <v>1011</v>
      </c>
      <c r="E284" s="326" t="s">
        <v>553</v>
      </c>
      <c r="F284" s="430">
        <v>2</v>
      </c>
      <c r="G284" s="425">
        <v>0</v>
      </c>
      <c r="H284" s="426">
        <f t="shared" si="16"/>
        <v>0</v>
      </c>
      <c r="I284" s="426">
        <f t="shared" si="17"/>
        <v>0</v>
      </c>
      <c r="J284" s="426">
        <f t="shared" si="18"/>
        <v>0</v>
      </c>
      <c r="K284" s="416" t="e">
        <f t="shared" si="19"/>
        <v>#DIV/0!</v>
      </c>
      <c r="L284" s="409"/>
      <c r="M284" s="407"/>
    </row>
    <row r="285" spans="1:13" ht="26.25">
      <c r="A285" s="401">
        <v>2111</v>
      </c>
      <c r="B285" s="394">
        <v>1924</v>
      </c>
      <c r="C285" s="326" t="s">
        <v>487</v>
      </c>
      <c r="D285" s="326" t="s">
        <v>1012</v>
      </c>
      <c r="E285" s="326" t="s">
        <v>553</v>
      </c>
      <c r="F285" s="430">
        <v>2</v>
      </c>
      <c r="G285" s="425">
        <v>0</v>
      </c>
      <c r="H285" s="426">
        <f t="shared" si="16"/>
        <v>0</v>
      </c>
      <c r="I285" s="426">
        <f t="shared" si="17"/>
        <v>0</v>
      </c>
      <c r="J285" s="426">
        <f t="shared" si="18"/>
        <v>0</v>
      </c>
      <c r="K285" s="416" t="e">
        <f t="shared" si="19"/>
        <v>#DIV/0!</v>
      </c>
      <c r="L285" s="409"/>
      <c r="M285" s="407"/>
    </row>
    <row r="286" spans="1:13" ht="26.25">
      <c r="A286" s="401">
        <v>2112</v>
      </c>
      <c r="B286" s="394">
        <v>1813</v>
      </c>
      <c r="C286" s="326" t="s">
        <v>487</v>
      </c>
      <c r="D286" s="326" t="s">
        <v>1013</v>
      </c>
      <c r="E286" s="326" t="s">
        <v>553</v>
      </c>
      <c r="F286" s="430">
        <v>2</v>
      </c>
      <c r="G286" s="425">
        <v>0</v>
      </c>
      <c r="H286" s="426">
        <f t="shared" si="16"/>
        <v>0</v>
      </c>
      <c r="I286" s="426">
        <f t="shared" si="17"/>
        <v>0</v>
      </c>
      <c r="J286" s="426">
        <f t="shared" si="18"/>
        <v>0</v>
      </c>
      <c r="K286" s="416" t="e">
        <f t="shared" si="19"/>
        <v>#DIV/0!</v>
      </c>
      <c r="L286" s="409"/>
      <c r="M286" s="407"/>
    </row>
    <row r="287" spans="1:13" ht="26.25">
      <c r="A287" s="401">
        <v>2113</v>
      </c>
      <c r="B287" s="394">
        <v>1787</v>
      </c>
      <c r="C287" s="326" t="s">
        <v>487</v>
      </c>
      <c r="D287" s="326" t="s">
        <v>1014</v>
      </c>
      <c r="E287" s="326" t="s">
        <v>553</v>
      </c>
      <c r="F287" s="430">
        <v>2</v>
      </c>
      <c r="G287" s="425">
        <v>0</v>
      </c>
      <c r="H287" s="426">
        <f t="shared" si="16"/>
        <v>0</v>
      </c>
      <c r="I287" s="426">
        <f t="shared" si="17"/>
        <v>0</v>
      </c>
      <c r="J287" s="426">
        <f t="shared" si="18"/>
        <v>0</v>
      </c>
      <c r="K287" s="416" t="e">
        <f t="shared" si="19"/>
        <v>#DIV/0!</v>
      </c>
      <c r="L287" s="409"/>
      <c r="M287" s="407"/>
    </row>
    <row r="288" spans="1:13" ht="26.25">
      <c r="A288" s="401">
        <v>2114</v>
      </c>
      <c r="B288" s="394">
        <v>1788</v>
      </c>
      <c r="C288" s="326" t="s">
        <v>487</v>
      </c>
      <c r="D288" s="326" t="s">
        <v>1015</v>
      </c>
      <c r="E288" s="326" t="s">
        <v>553</v>
      </c>
      <c r="F288" s="430">
        <v>2</v>
      </c>
      <c r="G288" s="425">
        <v>0</v>
      </c>
      <c r="H288" s="426">
        <f t="shared" si="16"/>
        <v>0</v>
      </c>
      <c r="I288" s="426">
        <f t="shared" si="17"/>
        <v>0</v>
      </c>
      <c r="J288" s="426">
        <f t="shared" si="18"/>
        <v>0</v>
      </c>
      <c r="K288" s="416" t="e">
        <f t="shared" si="19"/>
        <v>#DIV/0!</v>
      </c>
      <c r="L288" s="409"/>
      <c r="M288" s="407"/>
    </row>
    <row r="289" spans="1:13" ht="26.25">
      <c r="A289" s="401">
        <v>2115</v>
      </c>
      <c r="B289" s="394">
        <v>1789</v>
      </c>
      <c r="C289" s="326" t="s">
        <v>487</v>
      </c>
      <c r="D289" s="326" t="s">
        <v>1016</v>
      </c>
      <c r="E289" s="326" t="s">
        <v>553</v>
      </c>
      <c r="F289" s="430">
        <v>2</v>
      </c>
      <c r="G289" s="425">
        <v>0</v>
      </c>
      <c r="H289" s="426">
        <f t="shared" si="16"/>
        <v>0</v>
      </c>
      <c r="I289" s="426">
        <f t="shared" si="17"/>
        <v>0</v>
      </c>
      <c r="J289" s="426">
        <f t="shared" si="18"/>
        <v>0</v>
      </c>
      <c r="K289" s="416" t="e">
        <f t="shared" si="19"/>
        <v>#DIV/0!</v>
      </c>
      <c r="L289" s="409"/>
      <c r="M289" s="407"/>
    </row>
    <row r="290" spans="1:13" ht="26.25">
      <c r="A290" s="401">
        <v>2116</v>
      </c>
      <c r="B290" s="394">
        <v>1790</v>
      </c>
      <c r="C290" s="326" t="s">
        <v>487</v>
      </c>
      <c r="D290" s="326" t="s">
        <v>1017</v>
      </c>
      <c r="E290" s="326" t="s">
        <v>553</v>
      </c>
      <c r="F290" s="430">
        <v>2</v>
      </c>
      <c r="G290" s="425">
        <v>0</v>
      </c>
      <c r="H290" s="426">
        <f t="shared" si="16"/>
        <v>0</v>
      </c>
      <c r="I290" s="426">
        <f t="shared" si="17"/>
        <v>0</v>
      </c>
      <c r="J290" s="426">
        <f t="shared" si="18"/>
        <v>0</v>
      </c>
      <c r="K290" s="416" t="e">
        <f t="shared" si="19"/>
        <v>#DIV/0!</v>
      </c>
      <c r="L290" s="409"/>
      <c r="M290" s="407"/>
    </row>
    <row r="291" spans="1:13" ht="26.25">
      <c r="A291" s="401">
        <v>2117</v>
      </c>
      <c r="B291" s="394">
        <v>1791</v>
      </c>
      <c r="C291" s="326" t="s">
        <v>487</v>
      </c>
      <c r="D291" s="326" t="s">
        <v>1018</v>
      </c>
      <c r="E291" s="326" t="s">
        <v>553</v>
      </c>
      <c r="F291" s="430">
        <v>2</v>
      </c>
      <c r="G291" s="425">
        <v>0</v>
      </c>
      <c r="H291" s="426">
        <f t="shared" si="16"/>
        <v>0</v>
      </c>
      <c r="I291" s="426">
        <f t="shared" si="17"/>
        <v>0</v>
      </c>
      <c r="J291" s="426">
        <f t="shared" si="18"/>
        <v>0</v>
      </c>
      <c r="K291" s="416" t="e">
        <f t="shared" si="19"/>
        <v>#DIV/0!</v>
      </c>
      <c r="L291" s="409"/>
      <c r="M291" s="407"/>
    </row>
    <row r="292" spans="1:13" ht="26.25">
      <c r="A292" s="401">
        <v>2118</v>
      </c>
      <c r="B292" s="394">
        <v>1792</v>
      </c>
      <c r="C292" s="326" t="s">
        <v>487</v>
      </c>
      <c r="D292" s="326" t="s">
        <v>1019</v>
      </c>
      <c r="E292" s="326" t="s">
        <v>553</v>
      </c>
      <c r="F292" s="430">
        <v>2</v>
      </c>
      <c r="G292" s="425">
        <v>0</v>
      </c>
      <c r="H292" s="426">
        <f t="shared" si="16"/>
        <v>0</v>
      </c>
      <c r="I292" s="426">
        <f t="shared" si="17"/>
        <v>0</v>
      </c>
      <c r="J292" s="426">
        <f t="shared" si="18"/>
        <v>0</v>
      </c>
      <c r="K292" s="416" t="e">
        <f t="shared" si="19"/>
        <v>#DIV/0!</v>
      </c>
      <c r="L292" s="409"/>
      <c r="M292" s="407"/>
    </row>
    <row r="293" spans="1:13" ht="26.25">
      <c r="A293" s="401">
        <v>2119</v>
      </c>
      <c r="B293" s="394">
        <v>1793</v>
      </c>
      <c r="C293" s="326" t="s">
        <v>487</v>
      </c>
      <c r="D293" s="326" t="s">
        <v>1020</v>
      </c>
      <c r="E293" s="326" t="s">
        <v>553</v>
      </c>
      <c r="F293" s="430">
        <v>2</v>
      </c>
      <c r="G293" s="425">
        <v>0</v>
      </c>
      <c r="H293" s="426">
        <f t="shared" si="16"/>
        <v>0</v>
      </c>
      <c r="I293" s="426">
        <f t="shared" si="17"/>
        <v>0</v>
      </c>
      <c r="J293" s="426">
        <f t="shared" si="18"/>
        <v>0</v>
      </c>
      <c r="K293" s="416" t="e">
        <f t="shared" si="19"/>
        <v>#DIV/0!</v>
      </c>
      <c r="L293" s="409"/>
      <c r="M293" s="407"/>
    </row>
    <row r="294" spans="1:13">
      <c r="A294" s="401">
        <v>2120</v>
      </c>
      <c r="B294" s="394">
        <v>1939</v>
      </c>
      <c r="C294" s="326" t="s">
        <v>487</v>
      </c>
      <c r="D294" s="326" t="s">
        <v>1021</v>
      </c>
      <c r="E294" s="326" t="s">
        <v>553</v>
      </c>
      <c r="F294" s="430">
        <v>2</v>
      </c>
      <c r="G294" s="425">
        <v>0</v>
      </c>
      <c r="H294" s="426">
        <f t="shared" si="16"/>
        <v>0</v>
      </c>
      <c r="I294" s="426">
        <f t="shared" si="17"/>
        <v>0</v>
      </c>
      <c r="J294" s="426">
        <f t="shared" si="18"/>
        <v>0</v>
      </c>
      <c r="K294" s="416" t="e">
        <f t="shared" si="19"/>
        <v>#DIV/0!</v>
      </c>
      <c r="L294" s="409"/>
      <c r="M294" s="407"/>
    </row>
    <row r="295" spans="1:13">
      <c r="A295" s="401">
        <v>2121</v>
      </c>
      <c r="B295" s="394">
        <v>1940</v>
      </c>
      <c r="C295" s="326" t="s">
        <v>487</v>
      </c>
      <c r="D295" s="326" t="s">
        <v>1022</v>
      </c>
      <c r="E295" s="326" t="s">
        <v>553</v>
      </c>
      <c r="F295" s="430">
        <v>2</v>
      </c>
      <c r="G295" s="425">
        <v>0</v>
      </c>
      <c r="H295" s="426">
        <f t="shared" si="16"/>
        <v>0</v>
      </c>
      <c r="I295" s="426">
        <f t="shared" si="17"/>
        <v>0</v>
      </c>
      <c r="J295" s="426">
        <f t="shared" si="18"/>
        <v>0</v>
      </c>
      <c r="K295" s="416" t="e">
        <f t="shared" si="19"/>
        <v>#DIV/0!</v>
      </c>
      <c r="L295" s="409"/>
      <c r="M295" s="407"/>
    </row>
    <row r="296" spans="1:13">
      <c r="A296" s="401">
        <v>2122</v>
      </c>
      <c r="B296" s="394">
        <v>1941</v>
      </c>
      <c r="C296" s="326" t="s">
        <v>487</v>
      </c>
      <c r="D296" s="326" t="s">
        <v>1023</v>
      </c>
      <c r="E296" s="326" t="s">
        <v>553</v>
      </c>
      <c r="F296" s="430">
        <v>2</v>
      </c>
      <c r="G296" s="425">
        <v>0</v>
      </c>
      <c r="H296" s="426">
        <f t="shared" si="16"/>
        <v>0</v>
      </c>
      <c r="I296" s="426">
        <f t="shared" si="17"/>
        <v>0</v>
      </c>
      <c r="J296" s="426">
        <f t="shared" si="18"/>
        <v>0</v>
      </c>
      <c r="K296" s="416" t="e">
        <f t="shared" si="19"/>
        <v>#DIV/0!</v>
      </c>
      <c r="L296" s="409"/>
      <c r="M296" s="407"/>
    </row>
    <row r="297" spans="1:13">
      <c r="A297" s="401">
        <v>2123</v>
      </c>
      <c r="B297" s="394">
        <v>1937</v>
      </c>
      <c r="C297" s="326" t="s">
        <v>487</v>
      </c>
      <c r="D297" s="326" t="s">
        <v>1024</v>
      </c>
      <c r="E297" s="326" t="s">
        <v>553</v>
      </c>
      <c r="F297" s="430">
        <v>2</v>
      </c>
      <c r="G297" s="425">
        <v>0</v>
      </c>
      <c r="H297" s="426">
        <f t="shared" si="16"/>
        <v>0</v>
      </c>
      <c r="I297" s="426">
        <f t="shared" si="17"/>
        <v>0</v>
      </c>
      <c r="J297" s="426">
        <f t="shared" si="18"/>
        <v>0</v>
      </c>
      <c r="K297" s="416" t="e">
        <f t="shared" si="19"/>
        <v>#DIV/0!</v>
      </c>
      <c r="L297" s="409"/>
      <c r="M297" s="407"/>
    </row>
    <row r="298" spans="1:13">
      <c r="A298" s="401">
        <v>2124</v>
      </c>
      <c r="B298" s="394">
        <v>1942</v>
      </c>
      <c r="C298" s="326" t="s">
        <v>487</v>
      </c>
      <c r="D298" s="326" t="s">
        <v>1025</v>
      </c>
      <c r="E298" s="326" t="s">
        <v>553</v>
      </c>
      <c r="F298" s="430">
        <v>2</v>
      </c>
      <c r="G298" s="425">
        <v>0</v>
      </c>
      <c r="H298" s="426">
        <f t="shared" si="16"/>
        <v>0</v>
      </c>
      <c r="I298" s="426">
        <f t="shared" si="17"/>
        <v>0</v>
      </c>
      <c r="J298" s="426">
        <f t="shared" si="18"/>
        <v>0</v>
      </c>
      <c r="K298" s="416" t="e">
        <f t="shared" si="19"/>
        <v>#DIV/0!</v>
      </c>
      <c r="L298" s="409"/>
      <c r="M298" s="407"/>
    </row>
    <row r="299" spans="1:13">
      <c r="A299" s="401">
        <v>2125</v>
      </c>
      <c r="B299" s="394">
        <v>1938</v>
      </c>
      <c r="C299" s="326" t="s">
        <v>487</v>
      </c>
      <c r="D299" s="326" t="s">
        <v>1026</v>
      </c>
      <c r="E299" s="326" t="s">
        <v>553</v>
      </c>
      <c r="F299" s="430">
        <v>2</v>
      </c>
      <c r="G299" s="425">
        <v>0</v>
      </c>
      <c r="H299" s="426">
        <f t="shared" si="16"/>
        <v>0</v>
      </c>
      <c r="I299" s="426">
        <f t="shared" si="17"/>
        <v>0</v>
      </c>
      <c r="J299" s="426">
        <f t="shared" si="18"/>
        <v>0</v>
      </c>
      <c r="K299" s="416" t="e">
        <f t="shared" si="19"/>
        <v>#DIV/0!</v>
      </c>
      <c r="L299" s="409"/>
      <c r="M299" s="407"/>
    </row>
    <row r="300" spans="1:13" ht="26.25">
      <c r="A300" s="401">
        <v>2126</v>
      </c>
      <c r="B300" s="394">
        <v>1955</v>
      </c>
      <c r="C300" s="326" t="s">
        <v>487</v>
      </c>
      <c r="D300" s="326" t="s">
        <v>1027</v>
      </c>
      <c r="E300" s="326" t="s">
        <v>553</v>
      </c>
      <c r="F300" s="430">
        <v>2</v>
      </c>
      <c r="G300" s="425">
        <v>0</v>
      </c>
      <c r="H300" s="426">
        <f t="shared" si="16"/>
        <v>0</v>
      </c>
      <c r="I300" s="426">
        <f t="shared" si="17"/>
        <v>0</v>
      </c>
      <c r="J300" s="426">
        <f t="shared" si="18"/>
        <v>0</v>
      </c>
      <c r="K300" s="416" t="e">
        <f t="shared" si="19"/>
        <v>#DIV/0!</v>
      </c>
      <c r="L300" s="409"/>
      <c r="M300" s="407"/>
    </row>
    <row r="301" spans="1:13" ht="26.25">
      <c r="A301" s="401">
        <v>2127</v>
      </c>
      <c r="B301" s="394">
        <v>1956</v>
      </c>
      <c r="C301" s="326" t="s">
        <v>487</v>
      </c>
      <c r="D301" s="326" t="s">
        <v>1028</v>
      </c>
      <c r="E301" s="326" t="s">
        <v>553</v>
      </c>
      <c r="F301" s="430">
        <v>2</v>
      </c>
      <c r="G301" s="425">
        <v>0</v>
      </c>
      <c r="H301" s="426">
        <f t="shared" si="16"/>
        <v>0</v>
      </c>
      <c r="I301" s="426">
        <f t="shared" si="17"/>
        <v>0</v>
      </c>
      <c r="J301" s="426">
        <f t="shared" si="18"/>
        <v>0</v>
      </c>
      <c r="K301" s="416" t="e">
        <f t="shared" si="19"/>
        <v>#DIV/0!</v>
      </c>
      <c r="L301" s="409"/>
      <c r="M301" s="407"/>
    </row>
    <row r="302" spans="1:13" ht="26.25">
      <c r="A302" s="401">
        <v>2128</v>
      </c>
      <c r="B302" s="394">
        <v>1957</v>
      </c>
      <c r="C302" s="326" t="s">
        <v>487</v>
      </c>
      <c r="D302" s="326" t="s">
        <v>1029</v>
      </c>
      <c r="E302" s="326" t="s">
        <v>553</v>
      </c>
      <c r="F302" s="430">
        <v>2</v>
      </c>
      <c r="G302" s="425">
        <v>0</v>
      </c>
      <c r="H302" s="426">
        <f t="shared" si="16"/>
        <v>0</v>
      </c>
      <c r="I302" s="426">
        <f t="shared" si="17"/>
        <v>0</v>
      </c>
      <c r="J302" s="426">
        <f t="shared" si="18"/>
        <v>0</v>
      </c>
      <c r="K302" s="416" t="e">
        <f t="shared" si="19"/>
        <v>#DIV/0!</v>
      </c>
      <c r="L302" s="409"/>
      <c r="M302" s="407"/>
    </row>
    <row r="303" spans="1:13" ht="26.25">
      <c r="A303" s="401">
        <v>2129</v>
      </c>
      <c r="B303" s="394">
        <v>1958</v>
      </c>
      <c r="C303" s="326" t="s">
        <v>487</v>
      </c>
      <c r="D303" s="326" t="s">
        <v>1030</v>
      </c>
      <c r="E303" s="326" t="s">
        <v>553</v>
      </c>
      <c r="F303" s="430">
        <v>2</v>
      </c>
      <c r="G303" s="425">
        <v>0</v>
      </c>
      <c r="H303" s="426">
        <f t="shared" si="16"/>
        <v>0</v>
      </c>
      <c r="I303" s="426">
        <f t="shared" si="17"/>
        <v>0</v>
      </c>
      <c r="J303" s="426">
        <f t="shared" si="18"/>
        <v>0</v>
      </c>
      <c r="K303" s="416" t="e">
        <f t="shared" si="19"/>
        <v>#DIV/0!</v>
      </c>
      <c r="L303" s="409"/>
      <c r="M303" s="407"/>
    </row>
    <row r="304" spans="1:13" ht="26.25">
      <c r="A304" s="401">
        <v>2130</v>
      </c>
      <c r="B304" s="394">
        <v>1959</v>
      </c>
      <c r="C304" s="326" t="s">
        <v>487</v>
      </c>
      <c r="D304" s="326" t="s">
        <v>1031</v>
      </c>
      <c r="E304" s="326" t="s">
        <v>553</v>
      </c>
      <c r="F304" s="430">
        <v>2</v>
      </c>
      <c r="G304" s="425">
        <v>0</v>
      </c>
      <c r="H304" s="426">
        <f t="shared" si="16"/>
        <v>0</v>
      </c>
      <c r="I304" s="426">
        <f t="shared" si="17"/>
        <v>0</v>
      </c>
      <c r="J304" s="426">
        <f t="shared" si="18"/>
        <v>0</v>
      </c>
      <c r="K304" s="416" t="e">
        <f t="shared" si="19"/>
        <v>#DIV/0!</v>
      </c>
      <c r="L304" s="409"/>
      <c r="M304" s="407"/>
    </row>
    <row r="305" spans="1:13" ht="26.25">
      <c r="A305" s="401">
        <v>2131</v>
      </c>
      <c r="B305" s="394">
        <v>1925</v>
      </c>
      <c r="C305" s="326" t="s">
        <v>487</v>
      </c>
      <c r="D305" s="326" t="s">
        <v>1032</v>
      </c>
      <c r="E305" s="326" t="s">
        <v>553</v>
      </c>
      <c r="F305" s="430">
        <v>2</v>
      </c>
      <c r="G305" s="425">
        <v>0</v>
      </c>
      <c r="H305" s="426">
        <f t="shared" si="16"/>
        <v>0</v>
      </c>
      <c r="I305" s="426">
        <f t="shared" si="17"/>
        <v>0</v>
      </c>
      <c r="J305" s="426">
        <f t="shared" si="18"/>
        <v>0</v>
      </c>
      <c r="K305" s="416" t="e">
        <f t="shared" si="19"/>
        <v>#DIV/0!</v>
      </c>
      <c r="L305" s="409"/>
      <c r="M305" s="407"/>
    </row>
    <row r="306" spans="1:13">
      <c r="A306" s="401">
        <v>2132</v>
      </c>
      <c r="B306" s="394">
        <v>1965</v>
      </c>
      <c r="C306" s="326" t="s">
        <v>487</v>
      </c>
      <c r="D306" s="326" t="s">
        <v>1033</v>
      </c>
      <c r="E306" s="326" t="s">
        <v>553</v>
      </c>
      <c r="F306" s="430">
        <v>2</v>
      </c>
      <c r="G306" s="425">
        <v>0</v>
      </c>
      <c r="H306" s="426">
        <f t="shared" si="16"/>
        <v>0</v>
      </c>
      <c r="I306" s="426">
        <f t="shared" si="17"/>
        <v>0</v>
      </c>
      <c r="J306" s="426">
        <f t="shared" si="18"/>
        <v>0</v>
      </c>
      <c r="K306" s="416" t="e">
        <f t="shared" si="19"/>
        <v>#DIV/0!</v>
      </c>
      <c r="L306" s="409"/>
      <c r="M306" s="407"/>
    </row>
    <row r="307" spans="1:13">
      <c r="A307" s="401">
        <v>2133</v>
      </c>
      <c r="B307" s="394">
        <v>10765</v>
      </c>
      <c r="C307" s="326" t="s">
        <v>487</v>
      </c>
      <c r="D307" s="326" t="s">
        <v>1034</v>
      </c>
      <c r="E307" s="326" t="s">
        <v>553</v>
      </c>
      <c r="F307" s="430">
        <v>2</v>
      </c>
      <c r="G307" s="425">
        <v>0</v>
      </c>
      <c r="H307" s="426">
        <f t="shared" si="16"/>
        <v>0</v>
      </c>
      <c r="I307" s="426">
        <f t="shared" si="17"/>
        <v>0</v>
      </c>
      <c r="J307" s="426">
        <f t="shared" si="18"/>
        <v>0</v>
      </c>
      <c r="K307" s="416" t="e">
        <f t="shared" si="19"/>
        <v>#DIV/0!</v>
      </c>
      <c r="L307" s="409"/>
      <c r="M307" s="407"/>
    </row>
    <row r="308" spans="1:13">
      <c r="A308" s="401">
        <v>2134</v>
      </c>
      <c r="B308" s="394">
        <v>10767</v>
      </c>
      <c r="C308" s="326" t="s">
        <v>487</v>
      </c>
      <c r="D308" s="326" t="s">
        <v>1035</v>
      </c>
      <c r="E308" s="326" t="s">
        <v>553</v>
      </c>
      <c r="F308" s="430">
        <v>2</v>
      </c>
      <c r="G308" s="425">
        <v>0</v>
      </c>
      <c r="H308" s="426">
        <f t="shared" si="16"/>
        <v>0</v>
      </c>
      <c r="I308" s="426">
        <f t="shared" si="17"/>
        <v>0</v>
      </c>
      <c r="J308" s="426">
        <f t="shared" si="18"/>
        <v>0</v>
      </c>
      <c r="K308" s="416" t="e">
        <f t="shared" si="19"/>
        <v>#DIV/0!</v>
      </c>
      <c r="L308" s="409"/>
      <c r="M308" s="407"/>
    </row>
    <row r="309" spans="1:13">
      <c r="A309" s="401">
        <v>2135</v>
      </c>
      <c r="B309" s="394">
        <v>1966</v>
      </c>
      <c r="C309" s="326" t="s">
        <v>487</v>
      </c>
      <c r="D309" s="326" t="s">
        <v>1036</v>
      </c>
      <c r="E309" s="326" t="s">
        <v>553</v>
      </c>
      <c r="F309" s="430">
        <v>2</v>
      </c>
      <c r="G309" s="425">
        <v>0</v>
      </c>
      <c r="H309" s="426">
        <f t="shared" si="16"/>
        <v>0</v>
      </c>
      <c r="I309" s="426">
        <f t="shared" si="17"/>
        <v>0</v>
      </c>
      <c r="J309" s="426">
        <f t="shared" si="18"/>
        <v>0</v>
      </c>
      <c r="K309" s="416" t="e">
        <f t="shared" si="19"/>
        <v>#DIV/0!</v>
      </c>
      <c r="L309" s="409"/>
      <c r="M309" s="407"/>
    </row>
    <row r="310" spans="1:13">
      <c r="A310" s="401">
        <v>2136</v>
      </c>
      <c r="B310" s="394">
        <v>1933</v>
      </c>
      <c r="C310" s="326" t="s">
        <v>487</v>
      </c>
      <c r="D310" s="326" t="s">
        <v>1037</v>
      </c>
      <c r="E310" s="326" t="s">
        <v>553</v>
      </c>
      <c r="F310" s="430">
        <v>2</v>
      </c>
      <c r="G310" s="425">
        <v>0</v>
      </c>
      <c r="H310" s="426">
        <f t="shared" si="16"/>
        <v>0</v>
      </c>
      <c r="I310" s="426">
        <f t="shared" si="17"/>
        <v>0</v>
      </c>
      <c r="J310" s="426">
        <f t="shared" si="18"/>
        <v>0</v>
      </c>
      <c r="K310" s="416" t="e">
        <f t="shared" si="19"/>
        <v>#DIV/0!</v>
      </c>
      <c r="L310" s="409"/>
      <c r="M310" s="407"/>
    </row>
    <row r="311" spans="1:13">
      <c r="A311" s="401">
        <v>2137</v>
      </c>
      <c r="B311" s="394">
        <v>1932</v>
      </c>
      <c r="C311" s="326" t="s">
        <v>487</v>
      </c>
      <c r="D311" s="326" t="s">
        <v>1038</v>
      </c>
      <c r="E311" s="326" t="s">
        <v>553</v>
      </c>
      <c r="F311" s="430">
        <v>2</v>
      </c>
      <c r="G311" s="425">
        <v>0</v>
      </c>
      <c r="H311" s="426">
        <f t="shared" si="16"/>
        <v>0</v>
      </c>
      <c r="I311" s="426">
        <f t="shared" si="17"/>
        <v>0</v>
      </c>
      <c r="J311" s="426">
        <f t="shared" si="18"/>
        <v>0</v>
      </c>
      <c r="K311" s="416" t="e">
        <f t="shared" si="19"/>
        <v>#DIV/0!</v>
      </c>
      <c r="L311" s="409"/>
      <c r="M311" s="407"/>
    </row>
    <row r="312" spans="1:13">
      <c r="A312" s="401">
        <v>2138</v>
      </c>
      <c r="B312" s="394">
        <v>1951</v>
      </c>
      <c r="C312" s="326" t="s">
        <v>487</v>
      </c>
      <c r="D312" s="326" t="s">
        <v>1039</v>
      </c>
      <c r="E312" s="326" t="s">
        <v>553</v>
      </c>
      <c r="F312" s="430">
        <v>2</v>
      </c>
      <c r="G312" s="425">
        <v>0</v>
      </c>
      <c r="H312" s="426">
        <f t="shared" si="16"/>
        <v>0</v>
      </c>
      <c r="I312" s="426">
        <f t="shared" si="17"/>
        <v>0</v>
      </c>
      <c r="J312" s="426">
        <f t="shared" si="18"/>
        <v>0</v>
      </c>
      <c r="K312" s="416" t="e">
        <f t="shared" si="19"/>
        <v>#DIV/0!</v>
      </c>
      <c r="L312" s="409"/>
      <c r="M312" s="407"/>
    </row>
    <row r="313" spans="1:13">
      <c r="A313" s="401">
        <v>2139</v>
      </c>
      <c r="B313" s="394">
        <v>1970</v>
      </c>
      <c r="C313" s="326" t="s">
        <v>487</v>
      </c>
      <c r="D313" s="326" t="s">
        <v>1040</v>
      </c>
      <c r="E313" s="326" t="s">
        <v>553</v>
      </c>
      <c r="F313" s="430">
        <v>2</v>
      </c>
      <c r="G313" s="425">
        <v>0</v>
      </c>
      <c r="H313" s="426">
        <f t="shared" si="16"/>
        <v>0</v>
      </c>
      <c r="I313" s="426">
        <f t="shared" si="17"/>
        <v>0</v>
      </c>
      <c r="J313" s="426">
        <f t="shared" si="18"/>
        <v>0</v>
      </c>
      <c r="K313" s="416" t="e">
        <f t="shared" si="19"/>
        <v>#DIV/0!</v>
      </c>
      <c r="L313" s="409"/>
      <c r="M313" s="407"/>
    </row>
    <row r="314" spans="1:13">
      <c r="A314" s="401">
        <v>2140</v>
      </c>
      <c r="B314" s="394">
        <v>1967</v>
      </c>
      <c r="C314" s="326" t="s">
        <v>487</v>
      </c>
      <c r="D314" s="326" t="s">
        <v>1041</v>
      </c>
      <c r="E314" s="326" t="s">
        <v>553</v>
      </c>
      <c r="F314" s="430">
        <v>2</v>
      </c>
      <c r="G314" s="425">
        <v>0</v>
      </c>
      <c r="H314" s="426">
        <f t="shared" si="16"/>
        <v>0</v>
      </c>
      <c r="I314" s="426">
        <f t="shared" si="17"/>
        <v>0</v>
      </c>
      <c r="J314" s="426">
        <f t="shared" si="18"/>
        <v>0</v>
      </c>
      <c r="K314" s="416" t="e">
        <f t="shared" si="19"/>
        <v>#DIV/0!</v>
      </c>
      <c r="L314" s="409"/>
      <c r="M314" s="407"/>
    </row>
    <row r="315" spans="1:13">
      <c r="A315" s="401">
        <v>2141</v>
      </c>
      <c r="B315" s="394">
        <v>1968</v>
      </c>
      <c r="C315" s="326" t="s">
        <v>487</v>
      </c>
      <c r="D315" s="326" t="s">
        <v>1042</v>
      </c>
      <c r="E315" s="326" t="s">
        <v>553</v>
      </c>
      <c r="F315" s="430">
        <v>2</v>
      </c>
      <c r="G315" s="425">
        <v>0</v>
      </c>
      <c r="H315" s="426">
        <f t="shared" si="16"/>
        <v>0</v>
      </c>
      <c r="I315" s="426">
        <f t="shared" si="17"/>
        <v>0</v>
      </c>
      <c r="J315" s="426">
        <f t="shared" si="18"/>
        <v>0</v>
      </c>
      <c r="K315" s="416" t="e">
        <f t="shared" si="19"/>
        <v>#DIV/0!</v>
      </c>
      <c r="L315" s="409"/>
      <c r="M315" s="407"/>
    </row>
    <row r="316" spans="1:13">
      <c r="A316" s="401">
        <v>2142</v>
      </c>
      <c r="B316" s="394">
        <v>1969</v>
      </c>
      <c r="C316" s="326" t="s">
        <v>487</v>
      </c>
      <c r="D316" s="326" t="s">
        <v>1043</v>
      </c>
      <c r="E316" s="326" t="s">
        <v>553</v>
      </c>
      <c r="F316" s="430">
        <v>2</v>
      </c>
      <c r="G316" s="425">
        <v>0</v>
      </c>
      <c r="H316" s="426">
        <f t="shared" si="16"/>
        <v>0</v>
      </c>
      <c r="I316" s="426">
        <f t="shared" si="17"/>
        <v>0</v>
      </c>
      <c r="J316" s="426">
        <f t="shared" si="18"/>
        <v>0</v>
      </c>
      <c r="K316" s="416" t="e">
        <f t="shared" si="19"/>
        <v>#DIV/0!</v>
      </c>
      <c r="L316" s="409"/>
      <c r="M316" s="407"/>
    </row>
    <row r="317" spans="1:13">
      <c r="A317" s="401">
        <v>2143</v>
      </c>
      <c r="B317" s="394">
        <v>1370</v>
      </c>
      <c r="C317" s="326" t="s">
        <v>487</v>
      </c>
      <c r="D317" s="326" t="s">
        <v>1044</v>
      </c>
      <c r="E317" s="326" t="s">
        <v>553</v>
      </c>
      <c r="F317" s="430">
        <v>2</v>
      </c>
      <c r="G317" s="425">
        <v>0</v>
      </c>
      <c r="H317" s="426">
        <f t="shared" si="16"/>
        <v>0</v>
      </c>
      <c r="I317" s="426">
        <f t="shared" si="17"/>
        <v>0</v>
      </c>
      <c r="J317" s="426">
        <f t="shared" si="18"/>
        <v>0</v>
      </c>
      <c r="K317" s="416" t="e">
        <f t="shared" si="19"/>
        <v>#DIV/0!</v>
      </c>
      <c r="L317" s="409"/>
      <c r="M317" s="407"/>
    </row>
    <row r="318" spans="1:13">
      <c r="A318" s="401">
        <v>2144</v>
      </c>
      <c r="B318" s="394">
        <v>11683</v>
      </c>
      <c r="C318" s="326" t="s">
        <v>487</v>
      </c>
      <c r="D318" s="326" t="s">
        <v>1045</v>
      </c>
      <c r="E318" s="326" t="s">
        <v>553</v>
      </c>
      <c r="F318" s="430">
        <v>1</v>
      </c>
      <c r="G318" s="425">
        <v>0</v>
      </c>
      <c r="H318" s="426">
        <f t="shared" si="16"/>
        <v>0</v>
      </c>
      <c r="I318" s="426">
        <f t="shared" si="17"/>
        <v>0</v>
      </c>
      <c r="J318" s="426">
        <f t="shared" si="18"/>
        <v>0</v>
      </c>
      <c r="K318" s="416" t="e">
        <f t="shared" si="19"/>
        <v>#DIV/0!</v>
      </c>
      <c r="L318" s="409"/>
      <c r="M318" s="407"/>
    </row>
    <row r="319" spans="1:13">
      <c r="A319" s="401">
        <v>2145</v>
      </c>
      <c r="B319" s="394">
        <v>11684</v>
      </c>
      <c r="C319" s="326" t="s">
        <v>487</v>
      </c>
      <c r="D319" s="326" t="s">
        <v>1046</v>
      </c>
      <c r="E319" s="326" t="s">
        <v>553</v>
      </c>
      <c r="F319" s="430">
        <v>1</v>
      </c>
      <c r="G319" s="425">
        <v>0</v>
      </c>
      <c r="H319" s="426">
        <f t="shared" si="16"/>
        <v>0</v>
      </c>
      <c r="I319" s="426">
        <f t="shared" si="17"/>
        <v>0</v>
      </c>
      <c r="J319" s="426">
        <f t="shared" si="18"/>
        <v>0</v>
      </c>
      <c r="K319" s="416" t="e">
        <f t="shared" si="19"/>
        <v>#DIV/0!</v>
      </c>
      <c r="L319" s="409"/>
      <c r="M319" s="407"/>
    </row>
    <row r="320" spans="1:13" ht="26.25">
      <c r="A320" s="401">
        <v>2146</v>
      </c>
      <c r="B320" s="394">
        <v>6142</v>
      </c>
      <c r="C320" s="326" t="s">
        <v>487</v>
      </c>
      <c r="D320" s="326" t="s">
        <v>1047</v>
      </c>
      <c r="E320" s="326" t="s">
        <v>553</v>
      </c>
      <c r="F320" s="430">
        <v>5</v>
      </c>
      <c r="G320" s="425">
        <v>0</v>
      </c>
      <c r="H320" s="426">
        <f t="shared" si="16"/>
        <v>0</v>
      </c>
      <c r="I320" s="426">
        <f t="shared" si="17"/>
        <v>0</v>
      </c>
      <c r="J320" s="426">
        <f t="shared" si="18"/>
        <v>0</v>
      </c>
      <c r="K320" s="416" t="e">
        <f t="shared" si="19"/>
        <v>#DIV/0!</v>
      </c>
      <c r="L320" s="409"/>
      <c r="M320" s="407"/>
    </row>
    <row r="321" spans="1:13">
      <c r="A321" s="401">
        <v>2147</v>
      </c>
      <c r="B321" s="394">
        <v>3148</v>
      </c>
      <c r="C321" s="326" t="s">
        <v>487</v>
      </c>
      <c r="D321" s="326" t="s">
        <v>1048</v>
      </c>
      <c r="E321" s="326" t="s">
        <v>553</v>
      </c>
      <c r="F321" s="430">
        <v>10</v>
      </c>
      <c r="G321" s="425">
        <v>0</v>
      </c>
      <c r="H321" s="426">
        <f t="shared" si="16"/>
        <v>0</v>
      </c>
      <c r="I321" s="426">
        <f t="shared" si="17"/>
        <v>0</v>
      </c>
      <c r="J321" s="426">
        <f t="shared" si="18"/>
        <v>0</v>
      </c>
      <c r="K321" s="416" t="e">
        <f t="shared" si="19"/>
        <v>#DIV/0!</v>
      </c>
      <c r="L321" s="409"/>
      <c r="M321" s="407"/>
    </row>
    <row r="322" spans="1:13">
      <c r="A322" s="401">
        <v>2148</v>
      </c>
      <c r="B322" s="394">
        <v>3256</v>
      </c>
      <c r="C322" s="326" t="s">
        <v>487</v>
      </c>
      <c r="D322" s="326" t="s">
        <v>1049</v>
      </c>
      <c r="E322" s="326" t="s">
        <v>553</v>
      </c>
      <c r="F322" s="430">
        <v>2</v>
      </c>
      <c r="G322" s="425">
        <v>0</v>
      </c>
      <c r="H322" s="426">
        <f t="shared" si="16"/>
        <v>0</v>
      </c>
      <c r="I322" s="426">
        <f t="shared" si="17"/>
        <v>0</v>
      </c>
      <c r="J322" s="426">
        <f t="shared" si="18"/>
        <v>0</v>
      </c>
      <c r="K322" s="416" t="e">
        <f t="shared" si="19"/>
        <v>#DIV/0!</v>
      </c>
      <c r="L322" s="409"/>
      <c r="M322" s="407"/>
    </row>
    <row r="323" spans="1:13">
      <c r="A323" s="401">
        <v>2149</v>
      </c>
      <c r="B323" s="394">
        <v>3259</v>
      </c>
      <c r="C323" s="326" t="s">
        <v>487</v>
      </c>
      <c r="D323" s="326" t="s">
        <v>1050</v>
      </c>
      <c r="E323" s="326" t="s">
        <v>553</v>
      </c>
      <c r="F323" s="430">
        <v>2</v>
      </c>
      <c r="G323" s="425">
        <v>0</v>
      </c>
      <c r="H323" s="426">
        <f t="shared" si="16"/>
        <v>0</v>
      </c>
      <c r="I323" s="426">
        <f t="shared" si="17"/>
        <v>0</v>
      </c>
      <c r="J323" s="426">
        <f t="shared" si="18"/>
        <v>0</v>
      </c>
      <c r="K323" s="416" t="e">
        <f t="shared" si="19"/>
        <v>#DIV/0!</v>
      </c>
      <c r="L323" s="409"/>
      <c r="M323" s="407"/>
    </row>
    <row r="324" spans="1:13">
      <c r="A324" s="401">
        <v>2150</v>
      </c>
      <c r="B324" s="394">
        <v>3255</v>
      </c>
      <c r="C324" s="326" t="s">
        <v>487</v>
      </c>
      <c r="D324" s="326" t="s">
        <v>1051</v>
      </c>
      <c r="E324" s="326" t="s">
        <v>553</v>
      </c>
      <c r="F324" s="430">
        <v>2</v>
      </c>
      <c r="G324" s="425">
        <v>0</v>
      </c>
      <c r="H324" s="426">
        <f t="shared" si="16"/>
        <v>0</v>
      </c>
      <c r="I324" s="426">
        <f t="shared" si="17"/>
        <v>0</v>
      </c>
      <c r="J324" s="426">
        <f t="shared" si="18"/>
        <v>0</v>
      </c>
      <c r="K324" s="416" t="e">
        <f t="shared" si="19"/>
        <v>#DIV/0!</v>
      </c>
      <c r="L324" s="409"/>
      <c r="M324" s="407"/>
    </row>
    <row r="325" spans="1:13" ht="39">
      <c r="A325" s="401">
        <v>2151</v>
      </c>
      <c r="B325" s="394">
        <v>39513</v>
      </c>
      <c r="C325" s="326" t="s">
        <v>487</v>
      </c>
      <c r="D325" s="326" t="s">
        <v>1052</v>
      </c>
      <c r="E325" s="326" t="s">
        <v>836</v>
      </c>
      <c r="F325" s="430">
        <v>10</v>
      </c>
      <c r="G325" s="425">
        <v>0</v>
      </c>
      <c r="H325" s="426">
        <f t="shared" si="16"/>
        <v>0</v>
      </c>
      <c r="I325" s="426">
        <f t="shared" si="17"/>
        <v>0</v>
      </c>
      <c r="J325" s="426">
        <f t="shared" si="18"/>
        <v>0</v>
      </c>
      <c r="K325" s="416" t="e">
        <f t="shared" si="19"/>
        <v>#DIV/0!</v>
      </c>
      <c r="L325" s="409"/>
      <c r="M325" s="407"/>
    </row>
    <row r="326" spans="1:13" ht="39">
      <c r="A326" s="400" t="s">
        <v>1053</v>
      </c>
      <c r="B326" s="394">
        <v>39512</v>
      </c>
      <c r="C326" s="326" t="s">
        <v>487</v>
      </c>
      <c r="D326" s="326" t="s">
        <v>1054</v>
      </c>
      <c r="E326" s="326" t="s">
        <v>836</v>
      </c>
      <c r="F326" s="430">
        <v>20</v>
      </c>
      <c r="G326" s="425">
        <v>0</v>
      </c>
      <c r="H326" s="426">
        <f t="shared" si="16"/>
        <v>0</v>
      </c>
      <c r="I326" s="426">
        <f t="shared" si="17"/>
        <v>0</v>
      </c>
      <c r="J326" s="426">
        <f t="shared" si="18"/>
        <v>0</v>
      </c>
      <c r="K326" s="416" t="e">
        <f t="shared" si="19"/>
        <v>#DIV/0!</v>
      </c>
      <c r="L326" s="409"/>
      <c r="M326" s="407"/>
    </row>
    <row r="327" spans="1:13">
      <c r="A327" s="401">
        <v>2152</v>
      </c>
      <c r="B327" s="394">
        <v>3315</v>
      </c>
      <c r="C327" s="326" t="s">
        <v>487</v>
      </c>
      <c r="D327" s="326" t="s">
        <v>1055</v>
      </c>
      <c r="E327" s="326" t="s">
        <v>718</v>
      </c>
      <c r="F327" s="430">
        <v>20</v>
      </c>
      <c r="G327" s="425">
        <v>0</v>
      </c>
      <c r="H327" s="426">
        <f t="shared" si="16"/>
        <v>0</v>
      </c>
      <c r="I327" s="426">
        <f t="shared" si="17"/>
        <v>0</v>
      </c>
      <c r="J327" s="426">
        <f t="shared" si="18"/>
        <v>0</v>
      </c>
      <c r="K327" s="416" t="e">
        <f t="shared" si="19"/>
        <v>#DIV/0!</v>
      </c>
      <c r="L327" s="409"/>
      <c r="M327" s="407"/>
    </row>
    <row r="328" spans="1:13">
      <c r="A328" s="401">
        <v>2153</v>
      </c>
      <c r="B328" s="394">
        <v>134</v>
      </c>
      <c r="C328" s="326" t="s">
        <v>487</v>
      </c>
      <c r="D328" s="326" t="s">
        <v>1056</v>
      </c>
      <c r="E328" s="326" t="s">
        <v>718</v>
      </c>
      <c r="F328" s="430">
        <v>20</v>
      </c>
      <c r="G328" s="425">
        <v>0</v>
      </c>
      <c r="H328" s="426">
        <f t="shared" si="16"/>
        <v>0</v>
      </c>
      <c r="I328" s="426">
        <f t="shared" si="17"/>
        <v>0</v>
      </c>
      <c r="J328" s="426">
        <f t="shared" si="18"/>
        <v>0</v>
      </c>
      <c r="K328" s="416" t="e">
        <f t="shared" si="19"/>
        <v>#DIV/0!</v>
      </c>
      <c r="L328" s="409"/>
      <c r="M328" s="407"/>
    </row>
    <row r="329" spans="1:13" ht="26.25">
      <c r="A329" s="401">
        <v>2155</v>
      </c>
      <c r="B329" s="394">
        <v>3444</v>
      </c>
      <c r="C329" s="326" t="s">
        <v>487</v>
      </c>
      <c r="D329" s="326" t="s">
        <v>1057</v>
      </c>
      <c r="E329" s="326" t="s">
        <v>553</v>
      </c>
      <c r="F329" s="430">
        <v>2</v>
      </c>
      <c r="G329" s="425">
        <v>0</v>
      </c>
      <c r="H329" s="426">
        <f t="shared" si="16"/>
        <v>0</v>
      </c>
      <c r="I329" s="426">
        <f t="shared" si="17"/>
        <v>0</v>
      </c>
      <c r="J329" s="426">
        <f t="shared" si="18"/>
        <v>0</v>
      </c>
      <c r="K329" s="416" t="e">
        <f t="shared" si="19"/>
        <v>#DIV/0!</v>
      </c>
      <c r="L329" s="409"/>
      <c r="M329" s="407"/>
    </row>
    <row r="330" spans="1:13" ht="26.25">
      <c r="A330" s="401">
        <v>2156</v>
      </c>
      <c r="B330" s="394">
        <v>3445</v>
      </c>
      <c r="C330" s="326" t="s">
        <v>487</v>
      </c>
      <c r="D330" s="326" t="s">
        <v>1058</v>
      </c>
      <c r="E330" s="326" t="s">
        <v>553</v>
      </c>
      <c r="F330" s="430">
        <v>2</v>
      </c>
      <c r="G330" s="425">
        <v>0</v>
      </c>
      <c r="H330" s="426">
        <f t="shared" si="16"/>
        <v>0</v>
      </c>
      <c r="I330" s="426">
        <f t="shared" si="17"/>
        <v>0</v>
      </c>
      <c r="J330" s="426">
        <f t="shared" si="18"/>
        <v>0</v>
      </c>
      <c r="K330" s="416" t="e">
        <f t="shared" si="19"/>
        <v>#DIV/0!</v>
      </c>
      <c r="L330" s="409"/>
      <c r="M330" s="407"/>
    </row>
    <row r="331" spans="1:13" ht="26.25">
      <c r="A331" s="401">
        <v>2157</v>
      </c>
      <c r="B331" s="394">
        <v>3446</v>
      </c>
      <c r="C331" s="326" t="s">
        <v>487</v>
      </c>
      <c r="D331" s="326" t="s">
        <v>1059</v>
      </c>
      <c r="E331" s="326" t="s">
        <v>553</v>
      </c>
      <c r="F331" s="430">
        <v>2</v>
      </c>
      <c r="G331" s="425">
        <v>0</v>
      </c>
      <c r="H331" s="426">
        <f t="shared" si="16"/>
        <v>0</v>
      </c>
      <c r="I331" s="426">
        <f t="shared" si="17"/>
        <v>0</v>
      </c>
      <c r="J331" s="426">
        <f t="shared" si="18"/>
        <v>0</v>
      </c>
      <c r="K331" s="416" t="e">
        <f t="shared" si="19"/>
        <v>#DIV/0!</v>
      </c>
      <c r="L331" s="409"/>
      <c r="M331" s="407"/>
    </row>
    <row r="332" spans="1:13" ht="26.25">
      <c r="A332" s="401">
        <v>2158</v>
      </c>
      <c r="B332" s="394">
        <v>3447</v>
      </c>
      <c r="C332" s="326" t="s">
        <v>487</v>
      </c>
      <c r="D332" s="326" t="s">
        <v>1060</v>
      </c>
      <c r="E332" s="326" t="s">
        <v>553</v>
      </c>
      <c r="F332" s="430">
        <v>2</v>
      </c>
      <c r="G332" s="425">
        <v>0</v>
      </c>
      <c r="H332" s="426">
        <f t="shared" si="16"/>
        <v>0</v>
      </c>
      <c r="I332" s="426">
        <f t="shared" si="17"/>
        <v>0</v>
      </c>
      <c r="J332" s="426">
        <f t="shared" si="18"/>
        <v>0</v>
      </c>
      <c r="K332" s="416" t="e">
        <f t="shared" si="19"/>
        <v>#DIV/0!</v>
      </c>
      <c r="L332" s="409"/>
      <c r="M332" s="407"/>
    </row>
    <row r="333" spans="1:13" ht="26.25">
      <c r="A333" s="401">
        <v>2159</v>
      </c>
      <c r="B333" s="394">
        <v>12402</v>
      </c>
      <c r="C333" s="326" t="s">
        <v>487</v>
      </c>
      <c r="D333" s="326" t="s">
        <v>1061</v>
      </c>
      <c r="E333" s="326" t="s">
        <v>553</v>
      </c>
      <c r="F333" s="430">
        <v>2</v>
      </c>
      <c r="G333" s="425">
        <v>0</v>
      </c>
      <c r="H333" s="426">
        <f t="shared" si="16"/>
        <v>0</v>
      </c>
      <c r="I333" s="426">
        <f t="shared" si="17"/>
        <v>0</v>
      </c>
      <c r="J333" s="426">
        <f t="shared" si="18"/>
        <v>0</v>
      </c>
      <c r="K333" s="416" t="e">
        <f t="shared" si="19"/>
        <v>#DIV/0!</v>
      </c>
      <c r="L333" s="409"/>
      <c r="M333" s="407"/>
    </row>
    <row r="334" spans="1:13" ht="26.25">
      <c r="A334" s="401">
        <v>2160</v>
      </c>
      <c r="B334" s="394">
        <v>3448</v>
      </c>
      <c r="C334" s="326" t="s">
        <v>487</v>
      </c>
      <c r="D334" s="326" t="s">
        <v>1062</v>
      </c>
      <c r="E334" s="326" t="s">
        <v>553</v>
      </c>
      <c r="F334" s="430">
        <v>2</v>
      </c>
      <c r="G334" s="425">
        <v>0</v>
      </c>
      <c r="H334" s="426">
        <f t="shared" si="16"/>
        <v>0</v>
      </c>
      <c r="I334" s="426">
        <f t="shared" si="17"/>
        <v>0</v>
      </c>
      <c r="J334" s="426">
        <f t="shared" si="18"/>
        <v>0</v>
      </c>
      <c r="K334" s="416" t="e">
        <f t="shared" si="19"/>
        <v>#DIV/0!</v>
      </c>
      <c r="L334" s="409"/>
      <c r="M334" s="407"/>
    </row>
    <row r="335" spans="1:13" ht="26.25">
      <c r="A335" s="401">
        <v>2161</v>
      </c>
      <c r="B335" s="394">
        <v>3442</v>
      </c>
      <c r="C335" s="326" t="s">
        <v>487</v>
      </c>
      <c r="D335" s="326" t="s">
        <v>1063</v>
      </c>
      <c r="E335" s="326" t="s">
        <v>553</v>
      </c>
      <c r="F335" s="430">
        <v>2</v>
      </c>
      <c r="G335" s="425">
        <v>0</v>
      </c>
      <c r="H335" s="426">
        <f t="shared" si="16"/>
        <v>0</v>
      </c>
      <c r="I335" s="426">
        <f t="shared" si="17"/>
        <v>0</v>
      </c>
      <c r="J335" s="426">
        <f t="shared" si="18"/>
        <v>0</v>
      </c>
      <c r="K335" s="416" t="e">
        <f t="shared" si="19"/>
        <v>#DIV/0!</v>
      </c>
      <c r="L335" s="409"/>
      <c r="M335" s="407"/>
    </row>
    <row r="336" spans="1:13" ht="26.25">
      <c r="A336" s="401">
        <v>2162</v>
      </c>
      <c r="B336" s="394">
        <v>3449</v>
      </c>
      <c r="C336" s="326" t="s">
        <v>487</v>
      </c>
      <c r="D336" s="326" t="s">
        <v>1064</v>
      </c>
      <c r="E336" s="326" t="s">
        <v>553</v>
      </c>
      <c r="F336" s="430">
        <v>2</v>
      </c>
      <c r="G336" s="425">
        <v>0</v>
      </c>
      <c r="H336" s="426">
        <f t="shared" ref="H336:H399" si="20">G336*(1+$G$11)</f>
        <v>0</v>
      </c>
      <c r="I336" s="426">
        <f t="shared" ref="I336:I399" si="21">G336*F336</f>
        <v>0</v>
      </c>
      <c r="J336" s="426">
        <f t="shared" ref="J336:J399" si="22">F336*H336</f>
        <v>0</v>
      </c>
      <c r="K336" s="416" t="e">
        <f t="shared" ref="K336:K399" si="23">J336/$H$719</f>
        <v>#DIV/0!</v>
      </c>
      <c r="L336" s="409"/>
      <c r="M336" s="407"/>
    </row>
    <row r="337" spans="1:13">
      <c r="A337" s="401">
        <v>2163</v>
      </c>
      <c r="B337" s="394">
        <v>3485</v>
      </c>
      <c r="C337" s="326" t="s">
        <v>487</v>
      </c>
      <c r="D337" s="326" t="s">
        <v>1065</v>
      </c>
      <c r="E337" s="326" t="s">
        <v>553</v>
      </c>
      <c r="F337" s="430">
        <v>2</v>
      </c>
      <c r="G337" s="425">
        <v>0</v>
      </c>
      <c r="H337" s="426">
        <f t="shared" si="20"/>
        <v>0</v>
      </c>
      <c r="I337" s="426">
        <f t="shared" si="21"/>
        <v>0</v>
      </c>
      <c r="J337" s="426">
        <f t="shared" si="22"/>
        <v>0</v>
      </c>
      <c r="K337" s="416" t="e">
        <f t="shared" si="23"/>
        <v>#DIV/0!</v>
      </c>
      <c r="L337" s="409"/>
      <c r="M337" s="407"/>
    </row>
    <row r="338" spans="1:13">
      <c r="A338" s="401">
        <v>2164</v>
      </c>
      <c r="B338" s="394">
        <v>3492</v>
      </c>
      <c r="C338" s="326" t="s">
        <v>487</v>
      </c>
      <c r="D338" s="326" t="s">
        <v>1066</v>
      </c>
      <c r="E338" s="326" t="s">
        <v>553</v>
      </c>
      <c r="F338" s="430">
        <v>2</v>
      </c>
      <c r="G338" s="425">
        <v>0</v>
      </c>
      <c r="H338" s="426">
        <f t="shared" si="20"/>
        <v>0</v>
      </c>
      <c r="I338" s="426">
        <f t="shared" si="21"/>
        <v>0</v>
      </c>
      <c r="J338" s="426">
        <f t="shared" si="22"/>
        <v>0</v>
      </c>
      <c r="K338" s="416" t="e">
        <f t="shared" si="23"/>
        <v>#DIV/0!</v>
      </c>
      <c r="L338" s="409"/>
      <c r="M338" s="407"/>
    </row>
    <row r="339" spans="1:13">
      <c r="A339" s="401">
        <v>2165</v>
      </c>
      <c r="B339" s="394">
        <v>3491</v>
      </c>
      <c r="C339" s="326" t="s">
        <v>487</v>
      </c>
      <c r="D339" s="326" t="s">
        <v>1067</v>
      </c>
      <c r="E339" s="326" t="s">
        <v>553</v>
      </c>
      <c r="F339" s="430">
        <v>2</v>
      </c>
      <c r="G339" s="425">
        <v>0</v>
      </c>
      <c r="H339" s="426">
        <f t="shared" si="20"/>
        <v>0</v>
      </c>
      <c r="I339" s="426">
        <f t="shared" si="21"/>
        <v>0</v>
      </c>
      <c r="J339" s="426">
        <f t="shared" si="22"/>
        <v>0</v>
      </c>
      <c r="K339" s="416" t="e">
        <f t="shared" si="23"/>
        <v>#DIV/0!</v>
      </c>
      <c r="L339" s="409"/>
      <c r="M339" s="407"/>
    </row>
    <row r="340" spans="1:13">
      <c r="A340" s="401">
        <v>2166</v>
      </c>
      <c r="B340" s="394">
        <v>3475</v>
      </c>
      <c r="C340" s="326" t="s">
        <v>487</v>
      </c>
      <c r="D340" s="326" t="s">
        <v>1068</v>
      </c>
      <c r="E340" s="326" t="s">
        <v>553</v>
      </c>
      <c r="F340" s="430">
        <v>2</v>
      </c>
      <c r="G340" s="425">
        <v>0</v>
      </c>
      <c r="H340" s="426">
        <f t="shared" si="20"/>
        <v>0</v>
      </c>
      <c r="I340" s="426">
        <f t="shared" si="21"/>
        <v>0</v>
      </c>
      <c r="J340" s="426">
        <f t="shared" si="22"/>
        <v>0</v>
      </c>
      <c r="K340" s="416" t="e">
        <f t="shared" si="23"/>
        <v>#DIV/0!</v>
      </c>
      <c r="L340" s="409"/>
      <c r="M340" s="407"/>
    </row>
    <row r="341" spans="1:13">
      <c r="A341" s="401">
        <v>2167</v>
      </c>
      <c r="B341" s="394">
        <v>3493</v>
      </c>
      <c r="C341" s="326" t="s">
        <v>487</v>
      </c>
      <c r="D341" s="326" t="s">
        <v>1069</v>
      </c>
      <c r="E341" s="326" t="s">
        <v>553</v>
      </c>
      <c r="F341" s="430">
        <v>2</v>
      </c>
      <c r="G341" s="425">
        <v>0</v>
      </c>
      <c r="H341" s="426">
        <f t="shared" si="20"/>
        <v>0</v>
      </c>
      <c r="I341" s="426">
        <f t="shared" si="21"/>
        <v>0</v>
      </c>
      <c r="J341" s="426">
        <f t="shared" si="22"/>
        <v>0</v>
      </c>
      <c r="K341" s="416" t="e">
        <f t="shared" si="23"/>
        <v>#DIV/0!</v>
      </c>
      <c r="L341" s="409"/>
      <c r="M341" s="407"/>
    </row>
    <row r="342" spans="1:13">
      <c r="A342" s="401">
        <v>2169</v>
      </c>
      <c r="B342" s="394">
        <v>3534</v>
      </c>
      <c r="C342" s="326" t="s">
        <v>487</v>
      </c>
      <c r="D342" s="326" t="s">
        <v>1070</v>
      </c>
      <c r="E342" s="326" t="s">
        <v>553</v>
      </c>
      <c r="F342" s="430">
        <v>2</v>
      </c>
      <c r="G342" s="425">
        <v>0</v>
      </c>
      <c r="H342" s="426">
        <f t="shared" si="20"/>
        <v>0</v>
      </c>
      <c r="I342" s="426">
        <f t="shared" si="21"/>
        <v>0</v>
      </c>
      <c r="J342" s="426">
        <f t="shared" si="22"/>
        <v>0</v>
      </c>
      <c r="K342" s="416" t="e">
        <f t="shared" si="23"/>
        <v>#DIV/0!</v>
      </c>
      <c r="L342" s="409"/>
      <c r="M342" s="407"/>
    </row>
    <row r="343" spans="1:13">
      <c r="A343" s="401">
        <v>2170</v>
      </c>
      <c r="B343" s="394">
        <v>3499</v>
      </c>
      <c r="C343" s="326" t="s">
        <v>487</v>
      </c>
      <c r="D343" s="326" t="s">
        <v>1071</v>
      </c>
      <c r="E343" s="326" t="s">
        <v>553</v>
      </c>
      <c r="F343" s="430">
        <v>3</v>
      </c>
      <c r="G343" s="425">
        <v>0</v>
      </c>
      <c r="H343" s="426">
        <f t="shared" si="20"/>
        <v>0</v>
      </c>
      <c r="I343" s="426">
        <f t="shared" si="21"/>
        <v>0</v>
      </c>
      <c r="J343" s="426">
        <f t="shared" si="22"/>
        <v>0</v>
      </c>
      <c r="K343" s="416" t="e">
        <f t="shared" si="23"/>
        <v>#DIV/0!</v>
      </c>
      <c r="L343" s="409"/>
      <c r="M343" s="407"/>
    </row>
    <row r="344" spans="1:13">
      <c r="A344" s="401">
        <v>2171</v>
      </c>
      <c r="B344" s="394">
        <v>3500</v>
      </c>
      <c r="C344" s="326" t="s">
        <v>487</v>
      </c>
      <c r="D344" s="326" t="s">
        <v>1072</v>
      </c>
      <c r="E344" s="326" t="s">
        <v>553</v>
      </c>
      <c r="F344" s="430">
        <v>3</v>
      </c>
      <c r="G344" s="425">
        <v>0</v>
      </c>
      <c r="H344" s="426">
        <f t="shared" si="20"/>
        <v>0</v>
      </c>
      <c r="I344" s="426">
        <f t="shared" si="21"/>
        <v>0</v>
      </c>
      <c r="J344" s="426">
        <f t="shared" si="22"/>
        <v>0</v>
      </c>
      <c r="K344" s="416" t="e">
        <f t="shared" si="23"/>
        <v>#DIV/0!</v>
      </c>
      <c r="L344" s="409"/>
      <c r="M344" s="407"/>
    </row>
    <row r="345" spans="1:13">
      <c r="A345" s="401">
        <v>2172</v>
      </c>
      <c r="B345" s="394">
        <v>3501</v>
      </c>
      <c r="C345" s="326" t="s">
        <v>487</v>
      </c>
      <c r="D345" s="326" t="s">
        <v>1073</v>
      </c>
      <c r="E345" s="326" t="s">
        <v>553</v>
      </c>
      <c r="F345" s="430">
        <v>3</v>
      </c>
      <c r="G345" s="425">
        <v>0</v>
      </c>
      <c r="H345" s="426">
        <f t="shared" si="20"/>
        <v>0</v>
      </c>
      <c r="I345" s="426">
        <f t="shared" si="21"/>
        <v>0</v>
      </c>
      <c r="J345" s="426">
        <f t="shared" si="22"/>
        <v>0</v>
      </c>
      <c r="K345" s="416" t="e">
        <f t="shared" si="23"/>
        <v>#DIV/0!</v>
      </c>
      <c r="L345" s="409"/>
      <c r="M345" s="407"/>
    </row>
    <row r="346" spans="1:13">
      <c r="A346" s="401">
        <v>2173</v>
      </c>
      <c r="B346" s="394">
        <v>3502</v>
      </c>
      <c r="C346" s="326" t="s">
        <v>487</v>
      </c>
      <c r="D346" s="326" t="s">
        <v>1074</v>
      </c>
      <c r="E346" s="326" t="s">
        <v>553</v>
      </c>
      <c r="F346" s="430">
        <v>3</v>
      </c>
      <c r="G346" s="425">
        <v>0</v>
      </c>
      <c r="H346" s="426">
        <f t="shared" si="20"/>
        <v>0</v>
      </c>
      <c r="I346" s="426">
        <f t="shared" si="21"/>
        <v>0</v>
      </c>
      <c r="J346" s="426">
        <f t="shared" si="22"/>
        <v>0</v>
      </c>
      <c r="K346" s="416" t="e">
        <f t="shared" si="23"/>
        <v>#DIV/0!</v>
      </c>
      <c r="L346" s="409"/>
      <c r="M346" s="407"/>
    </row>
    <row r="347" spans="1:13">
      <c r="A347" s="401">
        <v>2174</v>
      </c>
      <c r="B347" s="394">
        <v>3503</v>
      </c>
      <c r="C347" s="326" t="s">
        <v>487</v>
      </c>
      <c r="D347" s="326" t="s">
        <v>1075</v>
      </c>
      <c r="E347" s="326" t="s">
        <v>553</v>
      </c>
      <c r="F347" s="430">
        <v>3</v>
      </c>
      <c r="G347" s="425">
        <v>0</v>
      </c>
      <c r="H347" s="426">
        <f t="shared" si="20"/>
        <v>0</v>
      </c>
      <c r="I347" s="426">
        <f t="shared" si="21"/>
        <v>0</v>
      </c>
      <c r="J347" s="426">
        <f t="shared" si="22"/>
        <v>0</v>
      </c>
      <c r="K347" s="416" t="e">
        <f t="shared" si="23"/>
        <v>#DIV/0!</v>
      </c>
      <c r="L347" s="409"/>
      <c r="M347" s="407"/>
    </row>
    <row r="348" spans="1:13">
      <c r="A348" s="401">
        <v>2175</v>
      </c>
      <c r="B348" s="394">
        <v>3477</v>
      </c>
      <c r="C348" s="326" t="s">
        <v>487</v>
      </c>
      <c r="D348" s="326" t="s">
        <v>1076</v>
      </c>
      <c r="E348" s="326" t="s">
        <v>553</v>
      </c>
      <c r="F348" s="430">
        <v>3</v>
      </c>
      <c r="G348" s="425">
        <v>0</v>
      </c>
      <c r="H348" s="426">
        <f t="shared" si="20"/>
        <v>0</v>
      </c>
      <c r="I348" s="426">
        <f t="shared" si="21"/>
        <v>0</v>
      </c>
      <c r="J348" s="426">
        <f t="shared" si="22"/>
        <v>0</v>
      </c>
      <c r="K348" s="416" t="e">
        <f t="shared" si="23"/>
        <v>#DIV/0!</v>
      </c>
      <c r="L348" s="409"/>
      <c r="M348" s="407"/>
    </row>
    <row r="349" spans="1:13" ht="26.25">
      <c r="A349" s="401">
        <v>2176</v>
      </c>
      <c r="B349" s="394">
        <v>3472</v>
      </c>
      <c r="C349" s="326" t="s">
        <v>487</v>
      </c>
      <c r="D349" s="326" t="s">
        <v>1077</v>
      </c>
      <c r="E349" s="326" t="s">
        <v>553</v>
      </c>
      <c r="F349" s="430">
        <v>2</v>
      </c>
      <c r="G349" s="425">
        <v>0</v>
      </c>
      <c r="H349" s="426">
        <f t="shared" si="20"/>
        <v>0</v>
      </c>
      <c r="I349" s="426">
        <f t="shared" si="21"/>
        <v>0</v>
      </c>
      <c r="J349" s="426">
        <f t="shared" si="22"/>
        <v>0</v>
      </c>
      <c r="K349" s="416" t="e">
        <f t="shared" si="23"/>
        <v>#DIV/0!</v>
      </c>
      <c r="L349" s="409"/>
      <c r="M349" s="407"/>
    </row>
    <row r="350" spans="1:13" ht="26.25">
      <c r="A350" s="400" t="s">
        <v>1078</v>
      </c>
      <c r="B350" s="394">
        <v>3450</v>
      </c>
      <c r="C350" s="326" t="s">
        <v>487</v>
      </c>
      <c r="D350" s="326" t="s">
        <v>1079</v>
      </c>
      <c r="E350" s="326" t="s">
        <v>553</v>
      </c>
      <c r="F350" s="430">
        <v>2</v>
      </c>
      <c r="G350" s="425">
        <v>0</v>
      </c>
      <c r="H350" s="426">
        <f t="shared" si="20"/>
        <v>0</v>
      </c>
      <c r="I350" s="426">
        <f t="shared" si="21"/>
        <v>0</v>
      </c>
      <c r="J350" s="426">
        <f t="shared" si="22"/>
        <v>0</v>
      </c>
      <c r="K350" s="416" t="e">
        <f t="shared" si="23"/>
        <v>#DIV/0!</v>
      </c>
      <c r="L350" s="409"/>
      <c r="M350" s="407"/>
    </row>
    <row r="351" spans="1:13">
      <c r="A351" s="400" t="s">
        <v>1078</v>
      </c>
      <c r="B351" s="394">
        <v>3525</v>
      </c>
      <c r="C351" s="326" t="s">
        <v>487</v>
      </c>
      <c r="D351" s="326" t="s">
        <v>1080</v>
      </c>
      <c r="E351" s="326" t="s">
        <v>553</v>
      </c>
      <c r="F351" s="430">
        <v>4</v>
      </c>
      <c r="G351" s="425">
        <v>0</v>
      </c>
      <c r="H351" s="426">
        <f t="shared" si="20"/>
        <v>0</v>
      </c>
      <c r="I351" s="426">
        <f t="shared" si="21"/>
        <v>0</v>
      </c>
      <c r="J351" s="426">
        <f t="shared" si="22"/>
        <v>0</v>
      </c>
      <c r="K351" s="416" t="e">
        <f t="shared" si="23"/>
        <v>#DIV/0!</v>
      </c>
      <c r="L351" s="409"/>
      <c r="M351" s="407"/>
    </row>
    <row r="352" spans="1:13" ht="26.25">
      <c r="A352" s="401">
        <v>2177</v>
      </c>
      <c r="B352" s="394">
        <v>3457</v>
      </c>
      <c r="C352" s="326" t="s">
        <v>487</v>
      </c>
      <c r="D352" s="326" t="s">
        <v>1081</v>
      </c>
      <c r="E352" s="326" t="s">
        <v>553</v>
      </c>
      <c r="F352" s="430">
        <v>2</v>
      </c>
      <c r="G352" s="425">
        <v>0</v>
      </c>
      <c r="H352" s="426">
        <f t="shared" si="20"/>
        <v>0</v>
      </c>
      <c r="I352" s="426">
        <f t="shared" si="21"/>
        <v>0</v>
      </c>
      <c r="J352" s="426">
        <f t="shared" si="22"/>
        <v>0</v>
      </c>
      <c r="K352" s="416" t="e">
        <f t="shared" si="23"/>
        <v>#DIV/0!</v>
      </c>
      <c r="L352" s="409"/>
      <c r="M352" s="407"/>
    </row>
    <row r="353" spans="1:13" ht="26.25">
      <c r="A353" s="401">
        <v>2178</v>
      </c>
      <c r="B353" s="394">
        <v>3458</v>
      </c>
      <c r="C353" s="326" t="s">
        <v>487</v>
      </c>
      <c r="D353" s="326" t="s">
        <v>1082</v>
      </c>
      <c r="E353" s="326" t="s">
        <v>553</v>
      </c>
      <c r="F353" s="430">
        <v>2</v>
      </c>
      <c r="G353" s="425">
        <v>0</v>
      </c>
      <c r="H353" s="426">
        <f t="shared" si="20"/>
        <v>0</v>
      </c>
      <c r="I353" s="426">
        <f t="shared" si="21"/>
        <v>0</v>
      </c>
      <c r="J353" s="426">
        <f t="shared" si="22"/>
        <v>0</v>
      </c>
      <c r="K353" s="416" t="e">
        <f t="shared" si="23"/>
        <v>#DIV/0!</v>
      </c>
      <c r="L353" s="409"/>
      <c r="M353" s="407"/>
    </row>
    <row r="354" spans="1:13" ht="26.25">
      <c r="A354" s="401">
        <v>2179</v>
      </c>
      <c r="B354" s="394">
        <v>3455</v>
      </c>
      <c r="C354" s="326" t="s">
        <v>487</v>
      </c>
      <c r="D354" s="326" t="s">
        <v>1083</v>
      </c>
      <c r="E354" s="326" t="s">
        <v>553</v>
      </c>
      <c r="F354" s="430">
        <v>6</v>
      </c>
      <c r="G354" s="425">
        <v>0</v>
      </c>
      <c r="H354" s="426">
        <f t="shared" si="20"/>
        <v>0</v>
      </c>
      <c r="I354" s="426">
        <f t="shared" si="21"/>
        <v>0</v>
      </c>
      <c r="J354" s="426">
        <f t="shared" si="22"/>
        <v>0</v>
      </c>
      <c r="K354" s="416" t="e">
        <f t="shared" si="23"/>
        <v>#DIV/0!</v>
      </c>
      <c r="L354" s="409"/>
      <c r="M354" s="407"/>
    </row>
    <row r="355" spans="1:13" ht="26.25">
      <c r="A355" s="401">
        <v>2180</v>
      </c>
      <c r="B355" s="394">
        <v>3471</v>
      </c>
      <c r="C355" s="326" t="s">
        <v>487</v>
      </c>
      <c r="D355" s="326" t="s">
        <v>1084</v>
      </c>
      <c r="E355" s="326" t="s">
        <v>553</v>
      </c>
      <c r="F355" s="430">
        <v>2</v>
      </c>
      <c r="G355" s="425">
        <v>0</v>
      </c>
      <c r="H355" s="426">
        <f t="shared" si="20"/>
        <v>0</v>
      </c>
      <c r="I355" s="426">
        <f t="shared" si="21"/>
        <v>0</v>
      </c>
      <c r="J355" s="426">
        <f t="shared" si="22"/>
        <v>0</v>
      </c>
      <c r="K355" s="416" t="e">
        <f t="shared" si="23"/>
        <v>#DIV/0!</v>
      </c>
      <c r="L355" s="409"/>
      <c r="M355" s="407"/>
    </row>
    <row r="356" spans="1:13" ht="26.25">
      <c r="A356" s="401">
        <v>2181</v>
      </c>
      <c r="B356" s="394">
        <v>3470</v>
      </c>
      <c r="C356" s="326" t="s">
        <v>487</v>
      </c>
      <c r="D356" s="326" t="s">
        <v>1085</v>
      </c>
      <c r="E356" s="326" t="s">
        <v>553</v>
      </c>
      <c r="F356" s="430">
        <v>2</v>
      </c>
      <c r="G356" s="425">
        <v>0</v>
      </c>
      <c r="H356" s="426">
        <f t="shared" si="20"/>
        <v>0</v>
      </c>
      <c r="I356" s="426">
        <f t="shared" si="21"/>
        <v>0</v>
      </c>
      <c r="J356" s="426">
        <f t="shared" si="22"/>
        <v>0</v>
      </c>
      <c r="K356" s="416" t="e">
        <f t="shared" si="23"/>
        <v>#DIV/0!</v>
      </c>
      <c r="L356" s="409"/>
      <c r="M356" s="407"/>
    </row>
    <row r="357" spans="1:13" ht="26.25">
      <c r="A357" s="401">
        <v>2182</v>
      </c>
      <c r="B357" s="394">
        <v>3459</v>
      </c>
      <c r="C357" s="326" t="s">
        <v>487</v>
      </c>
      <c r="D357" s="326" t="s">
        <v>1086</v>
      </c>
      <c r="E357" s="326" t="s">
        <v>553</v>
      </c>
      <c r="F357" s="430">
        <v>2</v>
      </c>
      <c r="G357" s="425">
        <v>0</v>
      </c>
      <c r="H357" s="426">
        <f t="shared" si="20"/>
        <v>0</v>
      </c>
      <c r="I357" s="426">
        <f t="shared" si="21"/>
        <v>0</v>
      </c>
      <c r="J357" s="426">
        <f t="shared" si="22"/>
        <v>0</v>
      </c>
      <c r="K357" s="416" t="e">
        <f t="shared" si="23"/>
        <v>#DIV/0!</v>
      </c>
      <c r="L357" s="409"/>
      <c r="M357" s="407"/>
    </row>
    <row r="358" spans="1:13" ht="26.25">
      <c r="A358" s="401">
        <v>2183</v>
      </c>
      <c r="B358" s="394">
        <v>3456</v>
      </c>
      <c r="C358" s="326" t="s">
        <v>487</v>
      </c>
      <c r="D358" s="326" t="s">
        <v>1087</v>
      </c>
      <c r="E358" s="326" t="s">
        <v>553</v>
      </c>
      <c r="F358" s="430">
        <v>2</v>
      </c>
      <c r="G358" s="425">
        <v>0</v>
      </c>
      <c r="H358" s="426">
        <f t="shared" si="20"/>
        <v>0</v>
      </c>
      <c r="I358" s="426">
        <f t="shared" si="21"/>
        <v>0</v>
      </c>
      <c r="J358" s="426">
        <f t="shared" si="22"/>
        <v>0</v>
      </c>
      <c r="K358" s="416" t="e">
        <f t="shared" si="23"/>
        <v>#DIV/0!</v>
      </c>
      <c r="L358" s="409"/>
      <c r="M358" s="407"/>
    </row>
    <row r="359" spans="1:13" ht="26.25">
      <c r="A359" s="401">
        <v>2184</v>
      </c>
      <c r="B359" s="394">
        <v>3469</v>
      </c>
      <c r="C359" s="326" t="s">
        <v>487</v>
      </c>
      <c r="D359" s="326" t="s">
        <v>1088</v>
      </c>
      <c r="E359" s="326" t="s">
        <v>553</v>
      </c>
      <c r="F359" s="430">
        <v>2</v>
      </c>
      <c r="G359" s="425">
        <v>0</v>
      </c>
      <c r="H359" s="426">
        <f t="shared" si="20"/>
        <v>0</v>
      </c>
      <c r="I359" s="426">
        <f t="shared" si="21"/>
        <v>0</v>
      </c>
      <c r="J359" s="426">
        <f t="shared" si="22"/>
        <v>0</v>
      </c>
      <c r="K359" s="416" t="e">
        <f t="shared" si="23"/>
        <v>#DIV/0!</v>
      </c>
      <c r="L359" s="409"/>
      <c r="M359" s="407"/>
    </row>
    <row r="360" spans="1:13">
      <c r="A360" s="401">
        <v>2185</v>
      </c>
      <c r="B360" s="394">
        <v>3482</v>
      </c>
      <c r="C360" s="326" t="s">
        <v>487</v>
      </c>
      <c r="D360" s="326" t="s">
        <v>1089</v>
      </c>
      <c r="E360" s="326" t="s">
        <v>553</v>
      </c>
      <c r="F360" s="430">
        <v>6</v>
      </c>
      <c r="G360" s="425">
        <v>0</v>
      </c>
      <c r="H360" s="426">
        <f t="shared" si="20"/>
        <v>0</v>
      </c>
      <c r="I360" s="426">
        <f t="shared" si="21"/>
        <v>0</v>
      </c>
      <c r="J360" s="426">
        <f t="shared" si="22"/>
        <v>0</v>
      </c>
      <c r="K360" s="416" t="e">
        <f t="shared" si="23"/>
        <v>#DIV/0!</v>
      </c>
      <c r="L360" s="409"/>
      <c r="M360" s="407"/>
    </row>
    <row r="361" spans="1:13">
      <c r="A361" s="401">
        <v>2186</v>
      </c>
      <c r="B361" s="394">
        <v>3481</v>
      </c>
      <c r="C361" s="326" t="s">
        <v>487</v>
      </c>
      <c r="D361" s="326" t="s">
        <v>1090</v>
      </c>
      <c r="E361" s="326" t="s">
        <v>553</v>
      </c>
      <c r="F361" s="430">
        <v>2</v>
      </c>
      <c r="G361" s="425">
        <v>0</v>
      </c>
      <c r="H361" s="426">
        <f t="shared" si="20"/>
        <v>0</v>
      </c>
      <c r="I361" s="426">
        <f t="shared" si="21"/>
        <v>0</v>
      </c>
      <c r="J361" s="426">
        <f t="shared" si="22"/>
        <v>0</v>
      </c>
      <c r="K361" s="416" t="e">
        <f t="shared" si="23"/>
        <v>#DIV/0!</v>
      </c>
      <c r="L361" s="409"/>
      <c r="M361" s="407"/>
    </row>
    <row r="362" spans="1:13">
      <c r="A362" s="401">
        <v>2187</v>
      </c>
      <c r="B362" s="394">
        <v>3510</v>
      </c>
      <c r="C362" s="326" t="s">
        <v>487</v>
      </c>
      <c r="D362" s="326" t="s">
        <v>1091</v>
      </c>
      <c r="E362" s="326" t="s">
        <v>553</v>
      </c>
      <c r="F362" s="430">
        <v>2</v>
      </c>
      <c r="G362" s="425">
        <v>0</v>
      </c>
      <c r="H362" s="426">
        <f t="shared" si="20"/>
        <v>0</v>
      </c>
      <c r="I362" s="426">
        <f t="shared" si="21"/>
        <v>0</v>
      </c>
      <c r="J362" s="426">
        <f t="shared" si="22"/>
        <v>0</v>
      </c>
      <c r="K362" s="416" t="e">
        <f t="shared" si="23"/>
        <v>#DIV/0!</v>
      </c>
      <c r="L362" s="409"/>
      <c r="M362" s="407"/>
    </row>
    <row r="363" spans="1:13">
      <c r="A363" s="401">
        <v>2188</v>
      </c>
      <c r="B363" s="394">
        <v>3543</v>
      </c>
      <c r="C363" s="326" t="s">
        <v>487</v>
      </c>
      <c r="D363" s="326" t="s">
        <v>1092</v>
      </c>
      <c r="E363" s="326" t="s">
        <v>553</v>
      </c>
      <c r="F363" s="430">
        <v>2</v>
      </c>
      <c r="G363" s="425">
        <v>0</v>
      </c>
      <c r="H363" s="426">
        <f t="shared" si="20"/>
        <v>0</v>
      </c>
      <c r="I363" s="426">
        <f t="shared" si="21"/>
        <v>0</v>
      </c>
      <c r="J363" s="426">
        <f t="shared" si="22"/>
        <v>0</v>
      </c>
      <c r="K363" s="416" t="e">
        <f t="shared" si="23"/>
        <v>#DIV/0!</v>
      </c>
      <c r="L363" s="409"/>
      <c r="M363" s="407"/>
    </row>
    <row r="364" spans="1:13">
      <c r="A364" s="401">
        <v>2189</v>
      </c>
      <c r="B364" s="394">
        <v>3508</v>
      </c>
      <c r="C364" s="326" t="s">
        <v>487</v>
      </c>
      <c r="D364" s="326" t="s">
        <v>1093</v>
      </c>
      <c r="E364" s="326" t="s">
        <v>553</v>
      </c>
      <c r="F364" s="430">
        <v>2</v>
      </c>
      <c r="G364" s="425">
        <v>0</v>
      </c>
      <c r="H364" s="426">
        <f t="shared" si="20"/>
        <v>0</v>
      </c>
      <c r="I364" s="426">
        <f t="shared" si="21"/>
        <v>0</v>
      </c>
      <c r="J364" s="426">
        <f t="shared" si="22"/>
        <v>0</v>
      </c>
      <c r="K364" s="416" t="e">
        <f t="shared" si="23"/>
        <v>#DIV/0!</v>
      </c>
      <c r="L364" s="409"/>
      <c r="M364" s="407"/>
    </row>
    <row r="365" spans="1:13">
      <c r="A365" s="401">
        <v>2190</v>
      </c>
      <c r="B365" s="394">
        <v>3505</v>
      </c>
      <c r="C365" s="326" t="s">
        <v>487</v>
      </c>
      <c r="D365" s="326" t="s">
        <v>1094</v>
      </c>
      <c r="E365" s="326" t="s">
        <v>553</v>
      </c>
      <c r="F365" s="430">
        <v>2</v>
      </c>
      <c r="G365" s="425">
        <v>0</v>
      </c>
      <c r="H365" s="426">
        <f t="shared" si="20"/>
        <v>0</v>
      </c>
      <c r="I365" s="426">
        <f t="shared" si="21"/>
        <v>0</v>
      </c>
      <c r="J365" s="426">
        <f t="shared" si="22"/>
        <v>0</v>
      </c>
      <c r="K365" s="416" t="e">
        <f t="shared" si="23"/>
        <v>#DIV/0!</v>
      </c>
      <c r="L365" s="409"/>
      <c r="M365" s="407"/>
    </row>
    <row r="366" spans="1:13" ht="26.25">
      <c r="A366" s="401">
        <v>2191</v>
      </c>
      <c r="B366" s="394">
        <v>3497</v>
      </c>
      <c r="C366" s="326" t="s">
        <v>487</v>
      </c>
      <c r="D366" s="326" t="s">
        <v>1095</v>
      </c>
      <c r="E366" s="326" t="s">
        <v>553</v>
      </c>
      <c r="F366" s="430">
        <v>12</v>
      </c>
      <c r="G366" s="425">
        <v>0</v>
      </c>
      <c r="H366" s="426">
        <f t="shared" si="20"/>
        <v>0</v>
      </c>
      <c r="I366" s="426">
        <f t="shared" si="21"/>
        <v>0</v>
      </c>
      <c r="J366" s="426">
        <f t="shared" si="22"/>
        <v>0</v>
      </c>
      <c r="K366" s="416" t="e">
        <f t="shared" si="23"/>
        <v>#DIV/0!</v>
      </c>
      <c r="L366" s="409"/>
      <c r="M366" s="407"/>
    </row>
    <row r="367" spans="1:13">
      <c r="A367" s="401">
        <v>2192</v>
      </c>
      <c r="B367" s="394">
        <v>3542</v>
      </c>
      <c r="C367" s="326" t="s">
        <v>487</v>
      </c>
      <c r="D367" s="326" t="s">
        <v>1096</v>
      </c>
      <c r="E367" s="326" t="s">
        <v>553</v>
      </c>
      <c r="F367" s="430">
        <v>10</v>
      </c>
      <c r="G367" s="425">
        <v>0</v>
      </c>
      <c r="H367" s="426">
        <f t="shared" si="20"/>
        <v>0</v>
      </c>
      <c r="I367" s="426">
        <f t="shared" si="21"/>
        <v>0</v>
      </c>
      <c r="J367" s="426">
        <f t="shared" si="22"/>
        <v>0</v>
      </c>
      <c r="K367" s="416" t="e">
        <f t="shared" si="23"/>
        <v>#DIV/0!</v>
      </c>
      <c r="L367" s="409"/>
      <c r="M367" s="407"/>
    </row>
    <row r="368" spans="1:13">
      <c r="A368" s="401">
        <v>2193</v>
      </c>
      <c r="B368" s="394">
        <v>3529</v>
      </c>
      <c r="C368" s="326" t="s">
        <v>487</v>
      </c>
      <c r="D368" s="326" t="s">
        <v>1097</v>
      </c>
      <c r="E368" s="326" t="s">
        <v>553</v>
      </c>
      <c r="F368" s="430">
        <v>10</v>
      </c>
      <c r="G368" s="425">
        <v>0</v>
      </c>
      <c r="H368" s="426">
        <f t="shared" si="20"/>
        <v>0</v>
      </c>
      <c r="I368" s="426">
        <f t="shared" si="21"/>
        <v>0</v>
      </c>
      <c r="J368" s="426">
        <f t="shared" si="22"/>
        <v>0</v>
      </c>
      <c r="K368" s="416" t="e">
        <f t="shared" si="23"/>
        <v>#DIV/0!</v>
      </c>
      <c r="L368" s="409"/>
      <c r="M368" s="407"/>
    </row>
    <row r="369" spans="1:13">
      <c r="A369" s="401">
        <v>2194</v>
      </c>
      <c r="B369" s="394">
        <v>3536</v>
      </c>
      <c r="C369" s="326" t="s">
        <v>487</v>
      </c>
      <c r="D369" s="326" t="s">
        <v>1098</v>
      </c>
      <c r="E369" s="326" t="s">
        <v>553</v>
      </c>
      <c r="F369" s="430">
        <v>10</v>
      </c>
      <c r="G369" s="425">
        <v>0</v>
      </c>
      <c r="H369" s="426">
        <f t="shared" si="20"/>
        <v>0</v>
      </c>
      <c r="I369" s="426">
        <f t="shared" si="21"/>
        <v>0</v>
      </c>
      <c r="J369" s="426">
        <f t="shared" si="22"/>
        <v>0</v>
      </c>
      <c r="K369" s="416" t="e">
        <f t="shared" si="23"/>
        <v>#DIV/0!</v>
      </c>
      <c r="L369" s="409"/>
      <c r="M369" s="407"/>
    </row>
    <row r="370" spans="1:13">
      <c r="A370" s="401">
        <v>2195</v>
      </c>
      <c r="B370" s="394">
        <v>3535</v>
      </c>
      <c r="C370" s="326" t="s">
        <v>487</v>
      </c>
      <c r="D370" s="326" t="s">
        <v>1099</v>
      </c>
      <c r="E370" s="326" t="s">
        <v>553</v>
      </c>
      <c r="F370" s="430">
        <v>10</v>
      </c>
      <c r="G370" s="425">
        <v>0</v>
      </c>
      <c r="H370" s="426">
        <f t="shared" si="20"/>
        <v>0</v>
      </c>
      <c r="I370" s="426">
        <f t="shared" si="21"/>
        <v>0</v>
      </c>
      <c r="J370" s="426">
        <f t="shared" si="22"/>
        <v>0</v>
      </c>
      <c r="K370" s="416" t="e">
        <f t="shared" si="23"/>
        <v>#DIV/0!</v>
      </c>
      <c r="L370" s="409"/>
      <c r="M370" s="407"/>
    </row>
    <row r="371" spans="1:13">
      <c r="A371" s="401">
        <v>2196</v>
      </c>
      <c r="B371" s="394">
        <v>3540</v>
      </c>
      <c r="C371" s="326" t="s">
        <v>487</v>
      </c>
      <c r="D371" s="326" t="s">
        <v>1100</v>
      </c>
      <c r="E371" s="326" t="s">
        <v>553</v>
      </c>
      <c r="F371" s="430">
        <v>5</v>
      </c>
      <c r="G371" s="425">
        <v>0</v>
      </c>
      <c r="H371" s="426">
        <f t="shared" si="20"/>
        <v>0</v>
      </c>
      <c r="I371" s="426">
        <f t="shared" si="21"/>
        <v>0</v>
      </c>
      <c r="J371" s="426">
        <f t="shared" si="22"/>
        <v>0</v>
      </c>
      <c r="K371" s="416" t="e">
        <f t="shared" si="23"/>
        <v>#DIV/0!</v>
      </c>
      <c r="L371" s="409"/>
      <c r="M371" s="407"/>
    </row>
    <row r="372" spans="1:13">
      <c r="A372" s="401">
        <v>2197</v>
      </c>
      <c r="B372" s="394">
        <v>3539</v>
      </c>
      <c r="C372" s="326" t="s">
        <v>487</v>
      </c>
      <c r="D372" s="326" t="s">
        <v>1101</v>
      </c>
      <c r="E372" s="326" t="s">
        <v>553</v>
      </c>
      <c r="F372" s="430">
        <v>4</v>
      </c>
      <c r="G372" s="425">
        <v>0</v>
      </c>
      <c r="H372" s="426">
        <f t="shared" si="20"/>
        <v>0</v>
      </c>
      <c r="I372" s="426">
        <f t="shared" si="21"/>
        <v>0</v>
      </c>
      <c r="J372" s="426">
        <f t="shared" si="22"/>
        <v>0</v>
      </c>
      <c r="K372" s="416" t="e">
        <f t="shared" si="23"/>
        <v>#DIV/0!</v>
      </c>
      <c r="L372" s="409"/>
      <c r="M372" s="407"/>
    </row>
    <row r="373" spans="1:13" ht="26.25">
      <c r="A373" s="401">
        <v>2198</v>
      </c>
      <c r="B373" s="394">
        <v>20147</v>
      </c>
      <c r="C373" s="326" t="s">
        <v>487</v>
      </c>
      <c r="D373" s="326" t="s">
        <v>1102</v>
      </c>
      <c r="E373" s="326" t="s">
        <v>553</v>
      </c>
      <c r="F373" s="430">
        <v>3</v>
      </c>
      <c r="G373" s="425">
        <v>0</v>
      </c>
      <c r="H373" s="426">
        <f t="shared" si="20"/>
        <v>0</v>
      </c>
      <c r="I373" s="426">
        <f t="shared" si="21"/>
        <v>0</v>
      </c>
      <c r="J373" s="426">
        <f t="shared" si="22"/>
        <v>0</v>
      </c>
      <c r="K373" s="416" t="e">
        <f t="shared" si="23"/>
        <v>#DIV/0!</v>
      </c>
      <c r="L373" s="409"/>
      <c r="M373" s="407"/>
    </row>
    <row r="374" spans="1:13" ht="26.25">
      <c r="A374" s="401">
        <v>2199</v>
      </c>
      <c r="B374" s="394">
        <v>3524</v>
      </c>
      <c r="C374" s="326" t="s">
        <v>487</v>
      </c>
      <c r="D374" s="326" t="s">
        <v>1103</v>
      </c>
      <c r="E374" s="326" t="s">
        <v>553</v>
      </c>
      <c r="F374" s="430">
        <v>3</v>
      </c>
      <c r="G374" s="425">
        <v>0</v>
      </c>
      <c r="H374" s="426">
        <f t="shared" si="20"/>
        <v>0</v>
      </c>
      <c r="I374" s="426">
        <f t="shared" si="21"/>
        <v>0</v>
      </c>
      <c r="J374" s="426">
        <f t="shared" si="22"/>
        <v>0</v>
      </c>
      <c r="K374" s="416" t="e">
        <f t="shared" si="23"/>
        <v>#DIV/0!</v>
      </c>
      <c r="L374" s="409"/>
      <c r="M374" s="407"/>
    </row>
    <row r="375" spans="1:13" ht="26.25">
      <c r="A375" s="401">
        <v>2200</v>
      </c>
      <c r="B375" s="394">
        <v>3532</v>
      </c>
      <c r="C375" s="326" t="s">
        <v>487</v>
      </c>
      <c r="D375" s="326" t="s">
        <v>1104</v>
      </c>
      <c r="E375" s="326" t="s">
        <v>553</v>
      </c>
      <c r="F375" s="430">
        <v>3</v>
      </c>
      <c r="G375" s="425">
        <v>0</v>
      </c>
      <c r="H375" s="426">
        <f t="shared" si="20"/>
        <v>0</v>
      </c>
      <c r="I375" s="426">
        <f t="shared" si="21"/>
        <v>0</v>
      </c>
      <c r="J375" s="426">
        <f t="shared" si="22"/>
        <v>0</v>
      </c>
      <c r="K375" s="416" t="e">
        <f t="shared" si="23"/>
        <v>#DIV/0!</v>
      </c>
      <c r="L375" s="409"/>
      <c r="M375" s="407"/>
    </row>
    <row r="376" spans="1:13" ht="26.25">
      <c r="A376" s="401">
        <v>2201</v>
      </c>
      <c r="B376" s="394">
        <v>3531</v>
      </c>
      <c r="C376" s="326" t="s">
        <v>487</v>
      </c>
      <c r="D376" s="326" t="s">
        <v>1105</v>
      </c>
      <c r="E376" s="326" t="s">
        <v>553</v>
      </c>
      <c r="F376" s="430">
        <v>3</v>
      </c>
      <c r="G376" s="425">
        <v>0</v>
      </c>
      <c r="H376" s="426">
        <f t="shared" si="20"/>
        <v>0</v>
      </c>
      <c r="I376" s="426">
        <f t="shared" si="21"/>
        <v>0</v>
      </c>
      <c r="J376" s="426">
        <f t="shared" si="22"/>
        <v>0</v>
      </c>
      <c r="K376" s="416" t="e">
        <f t="shared" si="23"/>
        <v>#DIV/0!</v>
      </c>
      <c r="L376" s="409"/>
      <c r="M376" s="407"/>
    </row>
    <row r="377" spans="1:13" ht="26.25">
      <c r="A377" s="401">
        <v>2202</v>
      </c>
      <c r="B377" s="394">
        <v>3522</v>
      </c>
      <c r="C377" s="326" t="s">
        <v>487</v>
      </c>
      <c r="D377" s="326" t="s">
        <v>1106</v>
      </c>
      <c r="E377" s="326" t="s">
        <v>553</v>
      </c>
      <c r="F377" s="430">
        <v>7</v>
      </c>
      <c r="G377" s="425">
        <v>0</v>
      </c>
      <c r="H377" s="426">
        <f t="shared" si="20"/>
        <v>0</v>
      </c>
      <c r="I377" s="426">
        <f t="shared" si="21"/>
        <v>0</v>
      </c>
      <c r="J377" s="426">
        <f t="shared" si="22"/>
        <v>0</v>
      </c>
      <c r="K377" s="416" t="e">
        <f t="shared" si="23"/>
        <v>#DIV/0!</v>
      </c>
      <c r="L377" s="409"/>
      <c r="M377" s="407"/>
    </row>
    <row r="378" spans="1:13" ht="26.25">
      <c r="A378" s="401">
        <v>2203</v>
      </c>
      <c r="B378" s="394">
        <v>3527</v>
      </c>
      <c r="C378" s="326" t="s">
        <v>487</v>
      </c>
      <c r="D378" s="326" t="s">
        <v>1107</v>
      </c>
      <c r="E378" s="326" t="s">
        <v>553</v>
      </c>
      <c r="F378" s="430">
        <v>3</v>
      </c>
      <c r="G378" s="425">
        <v>0</v>
      </c>
      <c r="H378" s="426">
        <f t="shared" si="20"/>
        <v>0</v>
      </c>
      <c r="I378" s="426">
        <f t="shared" si="21"/>
        <v>0</v>
      </c>
      <c r="J378" s="426">
        <f t="shared" si="22"/>
        <v>0</v>
      </c>
      <c r="K378" s="416" t="e">
        <f t="shared" si="23"/>
        <v>#DIV/0!</v>
      </c>
      <c r="L378" s="409"/>
      <c r="M378" s="407"/>
    </row>
    <row r="379" spans="1:13" ht="26.25">
      <c r="A379" s="401">
        <v>2204</v>
      </c>
      <c r="B379" s="394">
        <v>3463</v>
      </c>
      <c r="C379" s="326" t="s">
        <v>487</v>
      </c>
      <c r="D379" s="326" t="s">
        <v>1108</v>
      </c>
      <c r="E379" s="326" t="s">
        <v>553</v>
      </c>
      <c r="F379" s="430">
        <v>3</v>
      </c>
      <c r="G379" s="425">
        <v>0</v>
      </c>
      <c r="H379" s="426">
        <f t="shared" si="20"/>
        <v>0</v>
      </c>
      <c r="I379" s="426">
        <f t="shared" si="21"/>
        <v>0</v>
      </c>
      <c r="J379" s="426">
        <f t="shared" si="22"/>
        <v>0</v>
      </c>
      <c r="K379" s="416" t="e">
        <f t="shared" si="23"/>
        <v>#DIV/0!</v>
      </c>
      <c r="L379" s="409"/>
      <c r="M379" s="407"/>
    </row>
    <row r="380" spans="1:13" ht="26.25">
      <c r="A380" s="401">
        <v>2205</v>
      </c>
      <c r="B380" s="394">
        <v>3464</v>
      </c>
      <c r="C380" s="326" t="s">
        <v>487</v>
      </c>
      <c r="D380" s="326" t="s">
        <v>1109</v>
      </c>
      <c r="E380" s="326" t="s">
        <v>553</v>
      </c>
      <c r="F380" s="430">
        <v>3</v>
      </c>
      <c r="G380" s="425">
        <v>0</v>
      </c>
      <c r="H380" s="426">
        <f t="shared" si="20"/>
        <v>0</v>
      </c>
      <c r="I380" s="426">
        <f t="shared" si="21"/>
        <v>0</v>
      </c>
      <c r="J380" s="426">
        <f t="shared" si="22"/>
        <v>0</v>
      </c>
      <c r="K380" s="416" t="e">
        <f t="shared" si="23"/>
        <v>#DIV/0!</v>
      </c>
      <c r="L380" s="409"/>
      <c r="M380" s="407"/>
    </row>
    <row r="381" spans="1:13" ht="26.25">
      <c r="A381" s="401">
        <v>2206</v>
      </c>
      <c r="B381" s="394">
        <v>12403</v>
      </c>
      <c r="C381" s="326" t="s">
        <v>487</v>
      </c>
      <c r="D381" s="326" t="s">
        <v>1110</v>
      </c>
      <c r="E381" s="326" t="s">
        <v>553</v>
      </c>
      <c r="F381" s="430">
        <v>3</v>
      </c>
      <c r="G381" s="425">
        <v>0</v>
      </c>
      <c r="H381" s="426">
        <f t="shared" si="20"/>
        <v>0</v>
      </c>
      <c r="I381" s="426">
        <f t="shared" si="21"/>
        <v>0</v>
      </c>
      <c r="J381" s="426">
        <f t="shared" si="22"/>
        <v>0</v>
      </c>
      <c r="K381" s="416" t="e">
        <f t="shared" si="23"/>
        <v>#DIV/0!</v>
      </c>
      <c r="L381" s="409"/>
      <c r="M381" s="407"/>
    </row>
    <row r="382" spans="1:13" ht="26.25">
      <c r="A382" s="401">
        <v>2207</v>
      </c>
      <c r="B382" s="394">
        <v>3538</v>
      </c>
      <c r="C382" s="326" t="s">
        <v>487</v>
      </c>
      <c r="D382" s="326" t="s">
        <v>1111</v>
      </c>
      <c r="E382" s="326" t="s">
        <v>553</v>
      </c>
      <c r="F382" s="430">
        <v>3</v>
      </c>
      <c r="G382" s="425">
        <v>0</v>
      </c>
      <c r="H382" s="426">
        <f t="shared" si="20"/>
        <v>0</v>
      </c>
      <c r="I382" s="426">
        <f t="shared" si="21"/>
        <v>0</v>
      </c>
      <c r="J382" s="426">
        <f t="shared" si="22"/>
        <v>0</v>
      </c>
      <c r="K382" s="416" t="e">
        <f t="shared" si="23"/>
        <v>#DIV/0!</v>
      </c>
      <c r="L382" s="409"/>
      <c r="M382" s="407"/>
    </row>
    <row r="383" spans="1:13">
      <c r="A383" s="401">
        <v>2208</v>
      </c>
      <c r="B383" s="394">
        <v>20151</v>
      </c>
      <c r="C383" s="326" t="s">
        <v>487</v>
      </c>
      <c r="D383" s="326" t="s">
        <v>1112</v>
      </c>
      <c r="E383" s="326" t="s">
        <v>553</v>
      </c>
      <c r="F383" s="430">
        <v>4</v>
      </c>
      <c r="G383" s="425">
        <v>0</v>
      </c>
      <c r="H383" s="426">
        <f t="shared" si="20"/>
        <v>0</v>
      </c>
      <c r="I383" s="426">
        <f t="shared" si="21"/>
        <v>0</v>
      </c>
      <c r="J383" s="426">
        <f t="shared" si="22"/>
        <v>0</v>
      </c>
      <c r="K383" s="416" t="e">
        <f t="shared" si="23"/>
        <v>#DIV/0!</v>
      </c>
      <c r="L383" s="409"/>
      <c r="M383" s="407"/>
    </row>
    <row r="384" spans="1:13">
      <c r="A384" s="401">
        <v>2209</v>
      </c>
      <c r="B384" s="394">
        <v>20150</v>
      </c>
      <c r="C384" s="326" t="s">
        <v>487</v>
      </c>
      <c r="D384" s="326" t="s">
        <v>1113</v>
      </c>
      <c r="E384" s="326" t="s">
        <v>553</v>
      </c>
      <c r="F384" s="430">
        <v>4</v>
      </c>
      <c r="G384" s="425">
        <v>0</v>
      </c>
      <c r="H384" s="426">
        <f t="shared" si="20"/>
        <v>0</v>
      </c>
      <c r="I384" s="426">
        <f t="shared" si="21"/>
        <v>0</v>
      </c>
      <c r="J384" s="426">
        <f t="shared" si="22"/>
        <v>0</v>
      </c>
      <c r="K384" s="416" t="e">
        <f t="shared" si="23"/>
        <v>#DIV/0!</v>
      </c>
      <c r="L384" s="409"/>
      <c r="M384" s="407"/>
    </row>
    <row r="385" spans="1:13">
      <c r="A385" s="401">
        <v>2210</v>
      </c>
      <c r="B385" s="394">
        <v>20157</v>
      </c>
      <c r="C385" s="326" t="s">
        <v>487</v>
      </c>
      <c r="D385" s="326" t="s">
        <v>1114</v>
      </c>
      <c r="E385" s="326" t="s">
        <v>553</v>
      </c>
      <c r="F385" s="430">
        <v>4</v>
      </c>
      <c r="G385" s="425">
        <v>0</v>
      </c>
      <c r="H385" s="426">
        <f t="shared" si="20"/>
        <v>0</v>
      </c>
      <c r="I385" s="426">
        <f t="shared" si="21"/>
        <v>0</v>
      </c>
      <c r="J385" s="426">
        <f t="shared" si="22"/>
        <v>0</v>
      </c>
      <c r="K385" s="416" t="e">
        <f t="shared" si="23"/>
        <v>#DIV/0!</v>
      </c>
      <c r="L385" s="409"/>
      <c r="M385" s="407"/>
    </row>
    <row r="386" spans="1:13">
      <c r="A386" s="401">
        <v>2211</v>
      </c>
      <c r="B386" s="394">
        <v>20157</v>
      </c>
      <c r="C386" s="326" t="s">
        <v>487</v>
      </c>
      <c r="D386" s="326" t="s">
        <v>1114</v>
      </c>
      <c r="E386" s="326" t="s">
        <v>553</v>
      </c>
      <c r="F386" s="430">
        <v>4</v>
      </c>
      <c r="G386" s="425">
        <v>0</v>
      </c>
      <c r="H386" s="426">
        <f t="shared" si="20"/>
        <v>0</v>
      </c>
      <c r="I386" s="426">
        <f t="shared" si="21"/>
        <v>0</v>
      </c>
      <c r="J386" s="426">
        <f t="shared" si="22"/>
        <v>0</v>
      </c>
      <c r="K386" s="416" t="e">
        <f t="shared" si="23"/>
        <v>#DIV/0!</v>
      </c>
      <c r="L386" s="409"/>
      <c r="M386" s="407"/>
    </row>
    <row r="387" spans="1:13">
      <c r="A387" s="401">
        <v>2212</v>
      </c>
      <c r="B387" s="394">
        <v>20155</v>
      </c>
      <c r="C387" s="326" t="s">
        <v>487</v>
      </c>
      <c r="D387" s="326" t="s">
        <v>1115</v>
      </c>
      <c r="E387" s="326" t="s">
        <v>553</v>
      </c>
      <c r="F387" s="430">
        <v>4</v>
      </c>
      <c r="G387" s="425">
        <v>0</v>
      </c>
      <c r="H387" s="426">
        <f t="shared" si="20"/>
        <v>0</v>
      </c>
      <c r="I387" s="426">
        <f t="shared" si="21"/>
        <v>0</v>
      </c>
      <c r="J387" s="426">
        <f t="shared" si="22"/>
        <v>0</v>
      </c>
      <c r="K387" s="416" t="e">
        <f t="shared" si="23"/>
        <v>#DIV/0!</v>
      </c>
      <c r="L387" s="409"/>
      <c r="M387" s="407"/>
    </row>
    <row r="388" spans="1:13">
      <c r="A388" s="401">
        <v>2213</v>
      </c>
      <c r="B388" s="394">
        <v>20156</v>
      </c>
      <c r="C388" s="326" t="s">
        <v>487</v>
      </c>
      <c r="D388" s="326" t="s">
        <v>1116</v>
      </c>
      <c r="E388" s="326" t="s">
        <v>553</v>
      </c>
      <c r="F388" s="430">
        <v>4</v>
      </c>
      <c r="G388" s="425">
        <v>0</v>
      </c>
      <c r="H388" s="426">
        <f t="shared" si="20"/>
        <v>0</v>
      </c>
      <c r="I388" s="426">
        <f t="shared" si="21"/>
        <v>0</v>
      </c>
      <c r="J388" s="426">
        <f t="shared" si="22"/>
        <v>0</v>
      </c>
      <c r="K388" s="416" t="e">
        <f t="shared" si="23"/>
        <v>#DIV/0!</v>
      </c>
      <c r="L388" s="409"/>
      <c r="M388" s="407"/>
    </row>
    <row r="389" spans="1:13" ht="26.25">
      <c r="A389" s="401">
        <v>2214</v>
      </c>
      <c r="B389" s="394">
        <v>3528</v>
      </c>
      <c r="C389" s="326" t="s">
        <v>487</v>
      </c>
      <c r="D389" s="326" t="s">
        <v>1117</v>
      </c>
      <c r="E389" s="326" t="s">
        <v>553</v>
      </c>
      <c r="F389" s="430">
        <v>2</v>
      </c>
      <c r="G389" s="425">
        <v>0</v>
      </c>
      <c r="H389" s="426">
        <f t="shared" si="20"/>
        <v>0</v>
      </c>
      <c r="I389" s="426">
        <f t="shared" si="21"/>
        <v>0</v>
      </c>
      <c r="J389" s="426">
        <f t="shared" si="22"/>
        <v>0</v>
      </c>
      <c r="K389" s="416" t="e">
        <f t="shared" si="23"/>
        <v>#DIV/0!</v>
      </c>
      <c r="L389" s="409"/>
      <c r="M389" s="407"/>
    </row>
    <row r="390" spans="1:13" ht="26.25">
      <c r="A390" s="401">
        <v>2215</v>
      </c>
      <c r="B390" s="394">
        <v>3516</v>
      </c>
      <c r="C390" s="326" t="s">
        <v>487</v>
      </c>
      <c r="D390" s="326" t="s">
        <v>1118</v>
      </c>
      <c r="E390" s="326" t="s">
        <v>553</v>
      </c>
      <c r="F390" s="430">
        <v>2</v>
      </c>
      <c r="G390" s="425">
        <v>0</v>
      </c>
      <c r="H390" s="426">
        <f t="shared" si="20"/>
        <v>0</v>
      </c>
      <c r="I390" s="426">
        <f t="shared" si="21"/>
        <v>0</v>
      </c>
      <c r="J390" s="426">
        <f t="shared" si="22"/>
        <v>0</v>
      </c>
      <c r="K390" s="416" t="e">
        <f t="shared" si="23"/>
        <v>#DIV/0!</v>
      </c>
      <c r="L390" s="409"/>
      <c r="M390" s="407"/>
    </row>
    <row r="391" spans="1:13" ht="26.25">
      <c r="A391" s="401">
        <v>2216</v>
      </c>
      <c r="B391" s="394">
        <v>3518</v>
      </c>
      <c r="C391" s="326" t="s">
        <v>487</v>
      </c>
      <c r="D391" s="326" t="s">
        <v>1119</v>
      </c>
      <c r="E391" s="326" t="s">
        <v>553</v>
      </c>
      <c r="F391" s="430">
        <v>2</v>
      </c>
      <c r="G391" s="425">
        <v>0</v>
      </c>
      <c r="H391" s="426">
        <f t="shared" si="20"/>
        <v>0</v>
      </c>
      <c r="I391" s="426">
        <f t="shared" si="21"/>
        <v>0</v>
      </c>
      <c r="J391" s="426">
        <f t="shared" si="22"/>
        <v>0</v>
      </c>
      <c r="K391" s="416" t="e">
        <f t="shared" si="23"/>
        <v>#DIV/0!</v>
      </c>
      <c r="L391" s="409"/>
      <c r="M391" s="407"/>
    </row>
    <row r="392" spans="1:13" ht="26.25">
      <c r="A392" s="401">
        <v>2217</v>
      </c>
      <c r="B392" s="394">
        <v>3520</v>
      </c>
      <c r="C392" s="326" t="s">
        <v>487</v>
      </c>
      <c r="D392" s="326" t="s">
        <v>1120</v>
      </c>
      <c r="E392" s="326" t="s">
        <v>553</v>
      </c>
      <c r="F392" s="430">
        <v>2</v>
      </c>
      <c r="G392" s="425">
        <v>0</v>
      </c>
      <c r="H392" s="426">
        <f t="shared" si="20"/>
        <v>0</v>
      </c>
      <c r="I392" s="426">
        <f t="shared" si="21"/>
        <v>0</v>
      </c>
      <c r="J392" s="426">
        <f t="shared" si="22"/>
        <v>0</v>
      </c>
      <c r="K392" s="416" t="e">
        <f t="shared" si="23"/>
        <v>#DIV/0!</v>
      </c>
      <c r="L392" s="409"/>
      <c r="M392" s="407"/>
    </row>
    <row r="393" spans="1:13" ht="26.25">
      <c r="A393" s="401">
        <v>2218</v>
      </c>
      <c r="B393" s="394">
        <v>10835</v>
      </c>
      <c r="C393" s="326" t="s">
        <v>487</v>
      </c>
      <c r="D393" s="326" t="s">
        <v>1121</v>
      </c>
      <c r="E393" s="326" t="s">
        <v>553</v>
      </c>
      <c r="F393" s="430">
        <v>5</v>
      </c>
      <c r="G393" s="425">
        <v>0</v>
      </c>
      <c r="H393" s="426">
        <f t="shared" si="20"/>
        <v>0</v>
      </c>
      <c r="I393" s="426">
        <f t="shared" si="21"/>
        <v>0</v>
      </c>
      <c r="J393" s="426">
        <f t="shared" si="22"/>
        <v>0</v>
      </c>
      <c r="K393" s="416" t="e">
        <f t="shared" si="23"/>
        <v>#DIV/0!</v>
      </c>
      <c r="L393" s="409"/>
      <c r="M393" s="407"/>
    </row>
    <row r="394" spans="1:13" ht="26.25">
      <c r="A394" s="400" t="s">
        <v>1122</v>
      </c>
      <c r="B394" s="394">
        <v>10836</v>
      </c>
      <c r="C394" s="326" t="s">
        <v>487</v>
      </c>
      <c r="D394" s="326" t="s">
        <v>1123</v>
      </c>
      <c r="E394" s="326" t="s">
        <v>553</v>
      </c>
      <c r="F394" s="430">
        <v>1</v>
      </c>
      <c r="G394" s="425">
        <v>0</v>
      </c>
      <c r="H394" s="426">
        <f t="shared" si="20"/>
        <v>0</v>
      </c>
      <c r="I394" s="426">
        <f t="shared" si="21"/>
        <v>0</v>
      </c>
      <c r="J394" s="426">
        <f t="shared" si="22"/>
        <v>0</v>
      </c>
      <c r="K394" s="416" t="e">
        <f t="shared" si="23"/>
        <v>#DIV/0!</v>
      </c>
      <c r="L394" s="409"/>
      <c r="M394" s="407"/>
    </row>
    <row r="395" spans="1:13">
      <c r="A395" s="400" t="s">
        <v>1124</v>
      </c>
      <c r="B395" s="394">
        <v>20128</v>
      </c>
      <c r="C395" s="326" t="s">
        <v>487</v>
      </c>
      <c r="D395" s="326" t="s">
        <v>1125</v>
      </c>
      <c r="E395" s="326" t="s">
        <v>553</v>
      </c>
      <c r="F395" s="430">
        <v>1</v>
      </c>
      <c r="G395" s="425">
        <v>0</v>
      </c>
      <c r="H395" s="426">
        <f t="shared" si="20"/>
        <v>0</v>
      </c>
      <c r="I395" s="426">
        <f t="shared" si="21"/>
        <v>0</v>
      </c>
      <c r="J395" s="426">
        <f t="shared" si="22"/>
        <v>0</v>
      </c>
      <c r="K395" s="416" t="e">
        <f t="shared" si="23"/>
        <v>#DIV/0!</v>
      </c>
      <c r="L395" s="409"/>
      <c r="M395" s="407"/>
    </row>
    <row r="396" spans="1:13">
      <c r="A396" s="401">
        <v>2219</v>
      </c>
      <c r="B396" s="394">
        <v>3587</v>
      </c>
      <c r="C396" s="326" t="s">
        <v>487</v>
      </c>
      <c r="D396" s="326" t="s">
        <v>1126</v>
      </c>
      <c r="E396" s="326" t="s">
        <v>553</v>
      </c>
      <c r="F396" s="430">
        <v>2</v>
      </c>
      <c r="G396" s="425">
        <v>0</v>
      </c>
      <c r="H396" s="426">
        <f t="shared" si="20"/>
        <v>0</v>
      </c>
      <c r="I396" s="426">
        <f t="shared" si="21"/>
        <v>0</v>
      </c>
      <c r="J396" s="426">
        <f t="shared" si="22"/>
        <v>0</v>
      </c>
      <c r="K396" s="416" t="e">
        <f t="shared" si="23"/>
        <v>#DIV/0!</v>
      </c>
      <c r="L396" s="409"/>
      <c r="M396" s="407"/>
    </row>
    <row r="397" spans="1:13">
      <c r="A397" s="401">
        <v>2220</v>
      </c>
      <c r="B397" s="394">
        <v>3593</v>
      </c>
      <c r="C397" s="326" t="s">
        <v>487</v>
      </c>
      <c r="D397" s="326" t="s">
        <v>1127</v>
      </c>
      <c r="E397" s="326" t="s">
        <v>553</v>
      </c>
      <c r="F397" s="430">
        <v>2</v>
      </c>
      <c r="G397" s="425">
        <v>0</v>
      </c>
      <c r="H397" s="426">
        <f t="shared" si="20"/>
        <v>0</v>
      </c>
      <c r="I397" s="426">
        <f t="shared" si="21"/>
        <v>0</v>
      </c>
      <c r="J397" s="426">
        <f t="shared" si="22"/>
        <v>0</v>
      </c>
      <c r="K397" s="416" t="e">
        <f t="shared" si="23"/>
        <v>#DIV/0!</v>
      </c>
      <c r="L397" s="409"/>
      <c r="M397" s="407"/>
    </row>
    <row r="398" spans="1:13">
      <c r="A398" s="401">
        <v>2221</v>
      </c>
      <c r="B398" s="394">
        <v>3588</v>
      </c>
      <c r="C398" s="326" t="s">
        <v>487</v>
      </c>
      <c r="D398" s="326" t="s">
        <v>1128</v>
      </c>
      <c r="E398" s="326" t="s">
        <v>553</v>
      </c>
      <c r="F398" s="430">
        <v>2</v>
      </c>
      <c r="G398" s="425">
        <v>0</v>
      </c>
      <c r="H398" s="426">
        <f t="shared" si="20"/>
        <v>0</v>
      </c>
      <c r="I398" s="426">
        <f t="shared" si="21"/>
        <v>0</v>
      </c>
      <c r="J398" s="426">
        <f t="shared" si="22"/>
        <v>0</v>
      </c>
      <c r="K398" s="416" t="e">
        <f t="shared" si="23"/>
        <v>#DIV/0!</v>
      </c>
      <c r="L398" s="409"/>
      <c r="M398" s="407"/>
    </row>
    <row r="399" spans="1:13">
      <c r="A399" s="401">
        <v>2222</v>
      </c>
      <c r="B399" s="394">
        <v>3589</v>
      </c>
      <c r="C399" s="326" t="s">
        <v>487</v>
      </c>
      <c r="D399" s="326" t="s">
        <v>1129</v>
      </c>
      <c r="E399" s="326" t="s">
        <v>553</v>
      </c>
      <c r="F399" s="430">
        <v>2</v>
      </c>
      <c r="G399" s="425">
        <v>0</v>
      </c>
      <c r="H399" s="426">
        <f t="shared" si="20"/>
        <v>0</v>
      </c>
      <c r="I399" s="426">
        <f t="shared" si="21"/>
        <v>0</v>
      </c>
      <c r="J399" s="426">
        <f t="shared" si="22"/>
        <v>0</v>
      </c>
      <c r="K399" s="416" t="e">
        <f t="shared" si="23"/>
        <v>#DIV/0!</v>
      </c>
      <c r="L399" s="409"/>
      <c r="M399" s="407"/>
    </row>
    <row r="400" spans="1:13">
      <c r="A400" s="401">
        <v>2223</v>
      </c>
      <c r="B400" s="394">
        <v>3592</v>
      </c>
      <c r="C400" s="326" t="s">
        <v>487</v>
      </c>
      <c r="D400" s="326" t="s">
        <v>1130</v>
      </c>
      <c r="E400" s="326" t="s">
        <v>553</v>
      </c>
      <c r="F400" s="430">
        <v>2</v>
      </c>
      <c r="G400" s="425">
        <v>0</v>
      </c>
      <c r="H400" s="426">
        <f t="shared" ref="H400:H463" si="24">G400*(1+$G$11)</f>
        <v>0</v>
      </c>
      <c r="I400" s="426">
        <f t="shared" ref="I400:I463" si="25">G400*F400</f>
        <v>0</v>
      </c>
      <c r="J400" s="426">
        <f t="shared" ref="J400:J463" si="26">F400*H400</f>
        <v>0</v>
      </c>
      <c r="K400" s="416" t="e">
        <f t="shared" ref="K400:K463" si="27">J400/$H$719</f>
        <v>#DIV/0!</v>
      </c>
      <c r="L400" s="409"/>
      <c r="M400" s="407"/>
    </row>
    <row r="401" spans="1:13">
      <c r="A401" s="401">
        <v>2224</v>
      </c>
      <c r="B401" s="394">
        <v>3586</v>
      </c>
      <c r="C401" s="326" t="s">
        <v>487</v>
      </c>
      <c r="D401" s="326" t="s">
        <v>1131</v>
      </c>
      <c r="E401" s="326" t="s">
        <v>553</v>
      </c>
      <c r="F401" s="430">
        <v>2</v>
      </c>
      <c r="G401" s="425">
        <v>0</v>
      </c>
      <c r="H401" s="426">
        <f t="shared" si="24"/>
        <v>0</v>
      </c>
      <c r="I401" s="426">
        <f t="shared" si="25"/>
        <v>0</v>
      </c>
      <c r="J401" s="426">
        <f t="shared" si="26"/>
        <v>0</v>
      </c>
      <c r="K401" s="416" t="e">
        <f t="shared" si="27"/>
        <v>#DIV/0!</v>
      </c>
      <c r="L401" s="409"/>
      <c r="M401" s="407"/>
    </row>
    <row r="402" spans="1:13">
      <c r="A402" s="401">
        <v>2225</v>
      </c>
      <c r="B402" s="394">
        <v>3591</v>
      </c>
      <c r="C402" s="326" t="s">
        <v>487</v>
      </c>
      <c r="D402" s="326" t="s">
        <v>1132</v>
      </c>
      <c r="E402" s="326" t="s">
        <v>553</v>
      </c>
      <c r="F402" s="430">
        <v>2</v>
      </c>
      <c r="G402" s="425">
        <v>0</v>
      </c>
      <c r="H402" s="426">
        <f t="shared" si="24"/>
        <v>0</v>
      </c>
      <c r="I402" s="426">
        <f t="shared" si="25"/>
        <v>0</v>
      </c>
      <c r="J402" s="426">
        <f t="shared" si="26"/>
        <v>0</v>
      </c>
      <c r="K402" s="416" t="e">
        <f t="shared" si="27"/>
        <v>#DIV/0!</v>
      </c>
      <c r="L402" s="409"/>
      <c r="M402" s="407"/>
    </row>
    <row r="403" spans="1:13" ht="26.25">
      <c r="A403" s="401">
        <v>2226</v>
      </c>
      <c r="B403" s="394">
        <v>3669</v>
      </c>
      <c r="C403" s="326" t="s">
        <v>487</v>
      </c>
      <c r="D403" s="326" t="s">
        <v>1133</v>
      </c>
      <c r="E403" s="326" t="s">
        <v>553</v>
      </c>
      <c r="F403" s="430">
        <v>2</v>
      </c>
      <c r="G403" s="425">
        <v>0</v>
      </c>
      <c r="H403" s="426">
        <f t="shared" si="24"/>
        <v>0</v>
      </c>
      <c r="I403" s="426">
        <f t="shared" si="25"/>
        <v>0</v>
      </c>
      <c r="J403" s="426">
        <f t="shared" si="26"/>
        <v>0</v>
      </c>
      <c r="K403" s="416" t="e">
        <f t="shared" si="27"/>
        <v>#DIV/0!</v>
      </c>
      <c r="L403" s="409"/>
      <c r="M403" s="407"/>
    </row>
    <row r="404" spans="1:13" ht="26.25">
      <c r="A404" s="401">
        <v>2227</v>
      </c>
      <c r="B404" s="394">
        <v>10911</v>
      </c>
      <c r="C404" s="326" t="s">
        <v>487</v>
      </c>
      <c r="D404" s="326" t="s">
        <v>1134</v>
      </c>
      <c r="E404" s="326" t="s">
        <v>553</v>
      </c>
      <c r="F404" s="430">
        <v>2</v>
      </c>
      <c r="G404" s="425">
        <v>0</v>
      </c>
      <c r="H404" s="426">
        <f t="shared" si="24"/>
        <v>0</v>
      </c>
      <c r="I404" s="426">
        <f t="shared" si="25"/>
        <v>0</v>
      </c>
      <c r="J404" s="426">
        <f t="shared" si="26"/>
        <v>0</v>
      </c>
      <c r="K404" s="416" t="e">
        <f t="shared" si="27"/>
        <v>#DIV/0!</v>
      </c>
      <c r="L404" s="409"/>
      <c r="M404" s="407"/>
    </row>
    <row r="405" spans="1:13" ht="26.25">
      <c r="A405" s="401">
        <v>2228</v>
      </c>
      <c r="B405" s="394">
        <v>3670</v>
      </c>
      <c r="C405" s="326" t="s">
        <v>487</v>
      </c>
      <c r="D405" s="326" t="s">
        <v>1135</v>
      </c>
      <c r="E405" s="326" t="s">
        <v>553</v>
      </c>
      <c r="F405" s="430">
        <v>2</v>
      </c>
      <c r="G405" s="425">
        <v>0</v>
      </c>
      <c r="H405" s="426">
        <f t="shared" si="24"/>
        <v>0</v>
      </c>
      <c r="I405" s="426">
        <f t="shared" si="25"/>
        <v>0</v>
      </c>
      <c r="J405" s="426">
        <f t="shared" si="26"/>
        <v>0</v>
      </c>
      <c r="K405" s="416" t="e">
        <f t="shared" si="27"/>
        <v>#DIV/0!</v>
      </c>
      <c r="L405" s="409"/>
      <c r="M405" s="407"/>
    </row>
    <row r="406" spans="1:13" ht="26.25">
      <c r="A406" s="401">
        <v>2229</v>
      </c>
      <c r="B406" s="394">
        <v>3659</v>
      </c>
      <c r="C406" s="326" t="s">
        <v>487</v>
      </c>
      <c r="D406" s="326" t="s">
        <v>1136</v>
      </c>
      <c r="E406" s="326" t="s">
        <v>553</v>
      </c>
      <c r="F406" s="430">
        <v>2</v>
      </c>
      <c r="G406" s="425">
        <v>0</v>
      </c>
      <c r="H406" s="426">
        <f t="shared" si="24"/>
        <v>0</v>
      </c>
      <c r="I406" s="426">
        <f t="shared" si="25"/>
        <v>0</v>
      </c>
      <c r="J406" s="426">
        <f t="shared" si="26"/>
        <v>0</v>
      </c>
      <c r="K406" s="416" t="e">
        <f t="shared" si="27"/>
        <v>#DIV/0!</v>
      </c>
      <c r="L406" s="409"/>
      <c r="M406" s="407"/>
    </row>
    <row r="407" spans="1:13" ht="26.25">
      <c r="A407" s="401">
        <v>2230</v>
      </c>
      <c r="B407" s="394">
        <v>3660</v>
      </c>
      <c r="C407" s="326" t="s">
        <v>487</v>
      </c>
      <c r="D407" s="326" t="s">
        <v>1137</v>
      </c>
      <c r="E407" s="326" t="s">
        <v>553</v>
      </c>
      <c r="F407" s="430">
        <v>2</v>
      </c>
      <c r="G407" s="425">
        <v>0</v>
      </c>
      <c r="H407" s="426">
        <f t="shared" si="24"/>
        <v>0</v>
      </c>
      <c r="I407" s="426">
        <f t="shared" si="25"/>
        <v>0</v>
      </c>
      <c r="J407" s="426">
        <f t="shared" si="26"/>
        <v>0</v>
      </c>
      <c r="K407" s="416" t="e">
        <f t="shared" si="27"/>
        <v>#DIV/0!</v>
      </c>
      <c r="L407" s="409"/>
      <c r="M407" s="407"/>
    </row>
    <row r="408" spans="1:13" ht="26.25">
      <c r="A408" s="401">
        <v>2231</v>
      </c>
      <c r="B408" s="394">
        <v>3662</v>
      </c>
      <c r="C408" s="326" t="s">
        <v>487</v>
      </c>
      <c r="D408" s="326" t="s">
        <v>1138</v>
      </c>
      <c r="E408" s="326" t="s">
        <v>553</v>
      </c>
      <c r="F408" s="430">
        <v>2</v>
      </c>
      <c r="G408" s="425">
        <v>0</v>
      </c>
      <c r="H408" s="426">
        <f t="shared" si="24"/>
        <v>0</v>
      </c>
      <c r="I408" s="426">
        <f t="shared" si="25"/>
        <v>0</v>
      </c>
      <c r="J408" s="426">
        <f t="shared" si="26"/>
        <v>0</v>
      </c>
      <c r="K408" s="416" t="e">
        <f t="shared" si="27"/>
        <v>#DIV/0!</v>
      </c>
      <c r="L408" s="409"/>
      <c r="M408" s="407"/>
    </row>
    <row r="409" spans="1:13" ht="26.25">
      <c r="A409" s="401">
        <v>2232</v>
      </c>
      <c r="B409" s="394">
        <v>3661</v>
      </c>
      <c r="C409" s="326" t="s">
        <v>487</v>
      </c>
      <c r="D409" s="326" t="s">
        <v>1139</v>
      </c>
      <c r="E409" s="326" t="s">
        <v>553</v>
      </c>
      <c r="F409" s="430">
        <v>2</v>
      </c>
      <c r="G409" s="425">
        <v>0</v>
      </c>
      <c r="H409" s="426">
        <f t="shared" si="24"/>
        <v>0</v>
      </c>
      <c r="I409" s="426">
        <f t="shared" si="25"/>
        <v>0</v>
      </c>
      <c r="J409" s="426">
        <f t="shared" si="26"/>
        <v>0</v>
      </c>
      <c r="K409" s="416" t="e">
        <f t="shared" si="27"/>
        <v>#DIV/0!</v>
      </c>
      <c r="L409" s="409"/>
      <c r="M409" s="407"/>
    </row>
    <row r="410" spans="1:13" ht="26.25">
      <c r="A410" s="401">
        <v>2233</v>
      </c>
      <c r="B410" s="394">
        <v>3658</v>
      </c>
      <c r="C410" s="326" t="s">
        <v>487</v>
      </c>
      <c r="D410" s="326" t="s">
        <v>1140</v>
      </c>
      <c r="E410" s="326" t="s">
        <v>553</v>
      </c>
      <c r="F410" s="430">
        <v>2</v>
      </c>
      <c r="G410" s="425">
        <v>0</v>
      </c>
      <c r="H410" s="426">
        <f t="shared" si="24"/>
        <v>0</v>
      </c>
      <c r="I410" s="426">
        <f t="shared" si="25"/>
        <v>0</v>
      </c>
      <c r="J410" s="426">
        <f t="shared" si="26"/>
        <v>0</v>
      </c>
      <c r="K410" s="416" t="e">
        <f t="shared" si="27"/>
        <v>#DIV/0!</v>
      </c>
      <c r="L410" s="409"/>
      <c r="M410" s="407"/>
    </row>
    <row r="411" spans="1:13">
      <c r="A411" s="401">
        <v>2234</v>
      </c>
      <c r="B411" s="394">
        <v>3768</v>
      </c>
      <c r="C411" s="326" t="s">
        <v>487</v>
      </c>
      <c r="D411" s="326" t="s">
        <v>1141</v>
      </c>
      <c r="E411" s="326" t="s">
        <v>553</v>
      </c>
      <c r="F411" s="430">
        <v>10</v>
      </c>
      <c r="G411" s="425">
        <v>0</v>
      </c>
      <c r="H411" s="426">
        <f t="shared" si="24"/>
        <v>0</v>
      </c>
      <c r="I411" s="426">
        <f t="shared" si="25"/>
        <v>0</v>
      </c>
      <c r="J411" s="426">
        <f t="shared" si="26"/>
        <v>0</v>
      </c>
      <c r="K411" s="416" t="e">
        <f t="shared" si="27"/>
        <v>#DIV/0!</v>
      </c>
      <c r="L411" s="409"/>
      <c r="M411" s="407"/>
    </row>
    <row r="412" spans="1:13">
      <c r="A412" s="400" t="s">
        <v>1142</v>
      </c>
      <c r="B412" s="394">
        <v>38383</v>
      </c>
      <c r="C412" s="326" t="s">
        <v>487</v>
      </c>
      <c r="D412" s="326" t="s">
        <v>1143</v>
      </c>
      <c r="E412" s="326" t="s">
        <v>553</v>
      </c>
      <c r="F412" s="430">
        <v>11</v>
      </c>
      <c r="G412" s="425">
        <v>0</v>
      </c>
      <c r="H412" s="426">
        <f t="shared" si="24"/>
        <v>0</v>
      </c>
      <c r="I412" s="426">
        <f t="shared" si="25"/>
        <v>0</v>
      </c>
      <c r="J412" s="426">
        <f t="shared" si="26"/>
        <v>0</v>
      </c>
      <c r="K412" s="416" t="e">
        <f t="shared" si="27"/>
        <v>#DIV/0!</v>
      </c>
      <c r="L412" s="409"/>
      <c r="M412" s="407"/>
    </row>
    <row r="413" spans="1:13">
      <c r="A413" s="401">
        <v>2236</v>
      </c>
      <c r="B413" s="394">
        <v>3893</v>
      </c>
      <c r="C413" s="326" t="s">
        <v>487</v>
      </c>
      <c r="D413" s="326" t="s">
        <v>1144</v>
      </c>
      <c r="E413" s="326" t="s">
        <v>553</v>
      </c>
      <c r="F413" s="430">
        <v>2</v>
      </c>
      <c r="G413" s="425">
        <v>0</v>
      </c>
      <c r="H413" s="426">
        <f t="shared" si="24"/>
        <v>0</v>
      </c>
      <c r="I413" s="426">
        <f t="shared" si="25"/>
        <v>0</v>
      </c>
      <c r="J413" s="426">
        <f t="shared" si="26"/>
        <v>0</v>
      </c>
      <c r="K413" s="416" t="e">
        <f t="shared" si="27"/>
        <v>#DIV/0!</v>
      </c>
      <c r="L413" s="409"/>
      <c r="M413" s="407"/>
    </row>
    <row r="414" spans="1:13">
      <c r="A414" s="401">
        <v>2237</v>
      </c>
      <c r="B414" s="394">
        <v>3895</v>
      </c>
      <c r="C414" s="326" t="s">
        <v>487</v>
      </c>
      <c r="D414" s="326" t="s">
        <v>1145</v>
      </c>
      <c r="E414" s="326" t="s">
        <v>553</v>
      </c>
      <c r="F414" s="430">
        <v>2</v>
      </c>
      <c r="G414" s="425">
        <v>0</v>
      </c>
      <c r="H414" s="426">
        <f t="shared" si="24"/>
        <v>0</v>
      </c>
      <c r="I414" s="426">
        <f t="shared" si="25"/>
        <v>0</v>
      </c>
      <c r="J414" s="426">
        <f t="shared" si="26"/>
        <v>0</v>
      </c>
      <c r="K414" s="416" t="e">
        <f t="shared" si="27"/>
        <v>#DIV/0!</v>
      </c>
      <c r="L414" s="409"/>
      <c r="M414" s="407"/>
    </row>
    <row r="415" spans="1:13">
      <c r="A415" s="401">
        <v>2238</v>
      </c>
      <c r="B415" s="394">
        <v>3848</v>
      </c>
      <c r="C415" s="326" t="s">
        <v>487</v>
      </c>
      <c r="D415" s="326" t="s">
        <v>1146</v>
      </c>
      <c r="E415" s="326" t="s">
        <v>553</v>
      </c>
      <c r="F415" s="430">
        <v>2</v>
      </c>
      <c r="G415" s="425">
        <v>0</v>
      </c>
      <c r="H415" s="426">
        <f t="shared" si="24"/>
        <v>0</v>
      </c>
      <c r="I415" s="426">
        <f t="shared" si="25"/>
        <v>0</v>
      </c>
      <c r="J415" s="426">
        <f t="shared" si="26"/>
        <v>0</v>
      </c>
      <c r="K415" s="416" t="e">
        <f t="shared" si="27"/>
        <v>#DIV/0!</v>
      </c>
      <c r="L415" s="409"/>
      <c r="M415" s="407"/>
    </row>
    <row r="416" spans="1:13" ht="26.25">
      <c r="A416" s="401">
        <v>2239</v>
      </c>
      <c r="B416" s="394">
        <v>3938</v>
      </c>
      <c r="C416" s="326" t="s">
        <v>487</v>
      </c>
      <c r="D416" s="326" t="s">
        <v>1147</v>
      </c>
      <c r="E416" s="326" t="s">
        <v>553</v>
      </c>
      <c r="F416" s="430">
        <v>2</v>
      </c>
      <c r="G416" s="425">
        <v>0</v>
      </c>
      <c r="H416" s="426">
        <f t="shared" si="24"/>
        <v>0</v>
      </c>
      <c r="I416" s="426">
        <f t="shared" si="25"/>
        <v>0</v>
      </c>
      <c r="J416" s="426">
        <f t="shared" si="26"/>
        <v>0</v>
      </c>
      <c r="K416" s="416" t="e">
        <f t="shared" si="27"/>
        <v>#DIV/0!</v>
      </c>
      <c r="L416" s="409"/>
      <c r="M416" s="407"/>
    </row>
    <row r="417" spans="1:13" ht="26.25">
      <c r="A417" s="401">
        <v>2240</v>
      </c>
      <c r="B417" s="394">
        <v>3919</v>
      </c>
      <c r="C417" s="326" t="s">
        <v>487</v>
      </c>
      <c r="D417" s="326" t="s">
        <v>1148</v>
      </c>
      <c r="E417" s="326" t="s">
        <v>553</v>
      </c>
      <c r="F417" s="430">
        <v>2</v>
      </c>
      <c r="G417" s="425">
        <v>0</v>
      </c>
      <c r="H417" s="426">
        <f t="shared" si="24"/>
        <v>0</v>
      </c>
      <c r="I417" s="426">
        <f t="shared" si="25"/>
        <v>0</v>
      </c>
      <c r="J417" s="426">
        <f t="shared" si="26"/>
        <v>0</v>
      </c>
      <c r="K417" s="416" t="e">
        <f t="shared" si="27"/>
        <v>#DIV/0!</v>
      </c>
      <c r="L417" s="409"/>
      <c r="M417" s="407"/>
    </row>
    <row r="418" spans="1:13" ht="26.25">
      <c r="A418" s="401">
        <v>2241</v>
      </c>
      <c r="B418" s="394">
        <v>3924</v>
      </c>
      <c r="C418" s="326" t="s">
        <v>487</v>
      </c>
      <c r="D418" s="326" t="s">
        <v>1149</v>
      </c>
      <c r="E418" s="326" t="s">
        <v>553</v>
      </c>
      <c r="F418" s="430">
        <v>2</v>
      </c>
      <c r="G418" s="425">
        <v>0</v>
      </c>
      <c r="H418" s="426">
        <f t="shared" si="24"/>
        <v>0</v>
      </c>
      <c r="I418" s="426">
        <f t="shared" si="25"/>
        <v>0</v>
      </c>
      <c r="J418" s="426">
        <f t="shared" si="26"/>
        <v>0</v>
      </c>
      <c r="K418" s="416" t="e">
        <f t="shared" si="27"/>
        <v>#DIV/0!</v>
      </c>
      <c r="L418" s="409"/>
      <c r="M418" s="407"/>
    </row>
    <row r="419" spans="1:13" ht="26.25">
      <c r="A419" s="401">
        <v>2242</v>
      </c>
      <c r="B419" s="394">
        <v>3936</v>
      </c>
      <c r="C419" s="326" t="s">
        <v>487</v>
      </c>
      <c r="D419" s="326" t="s">
        <v>1150</v>
      </c>
      <c r="E419" s="326" t="s">
        <v>553</v>
      </c>
      <c r="F419" s="430">
        <v>2</v>
      </c>
      <c r="G419" s="425">
        <v>0</v>
      </c>
      <c r="H419" s="426">
        <f t="shared" si="24"/>
        <v>0</v>
      </c>
      <c r="I419" s="426">
        <f t="shared" si="25"/>
        <v>0</v>
      </c>
      <c r="J419" s="426">
        <f t="shared" si="26"/>
        <v>0</v>
      </c>
      <c r="K419" s="416" t="e">
        <f t="shared" si="27"/>
        <v>#DIV/0!</v>
      </c>
      <c r="L419" s="409"/>
      <c r="M419" s="407"/>
    </row>
    <row r="420" spans="1:13" ht="26.25">
      <c r="A420" s="401">
        <v>2243</v>
      </c>
      <c r="B420" s="394">
        <v>3922</v>
      </c>
      <c r="C420" s="326" t="s">
        <v>487</v>
      </c>
      <c r="D420" s="326" t="s">
        <v>1151</v>
      </c>
      <c r="E420" s="326" t="s">
        <v>553</v>
      </c>
      <c r="F420" s="430">
        <v>2</v>
      </c>
      <c r="G420" s="425">
        <v>0</v>
      </c>
      <c r="H420" s="426">
        <f t="shared" si="24"/>
        <v>0</v>
      </c>
      <c r="I420" s="426">
        <f t="shared" si="25"/>
        <v>0</v>
      </c>
      <c r="J420" s="426">
        <f t="shared" si="26"/>
        <v>0</v>
      </c>
      <c r="K420" s="416" t="e">
        <f t="shared" si="27"/>
        <v>#DIV/0!</v>
      </c>
      <c r="L420" s="409"/>
      <c r="M420" s="407"/>
    </row>
    <row r="421" spans="1:13" ht="26.25">
      <c r="A421" s="401">
        <v>2244</v>
      </c>
      <c r="B421" s="394">
        <v>3923</v>
      </c>
      <c r="C421" s="326" t="s">
        <v>487</v>
      </c>
      <c r="D421" s="326" t="s">
        <v>1152</v>
      </c>
      <c r="E421" s="326" t="s">
        <v>553</v>
      </c>
      <c r="F421" s="430">
        <v>2</v>
      </c>
      <c r="G421" s="425">
        <v>0</v>
      </c>
      <c r="H421" s="426">
        <f t="shared" si="24"/>
        <v>0</v>
      </c>
      <c r="I421" s="426">
        <f t="shared" si="25"/>
        <v>0</v>
      </c>
      <c r="J421" s="426">
        <f t="shared" si="26"/>
        <v>0</v>
      </c>
      <c r="K421" s="416" t="e">
        <f t="shared" si="27"/>
        <v>#DIV/0!</v>
      </c>
      <c r="L421" s="409"/>
      <c r="M421" s="407"/>
    </row>
    <row r="422" spans="1:13" ht="26.25">
      <c r="A422" s="401">
        <v>2245</v>
      </c>
      <c r="B422" s="394">
        <v>3921</v>
      </c>
      <c r="C422" s="326" t="s">
        <v>487</v>
      </c>
      <c r="D422" s="326" t="s">
        <v>1153</v>
      </c>
      <c r="E422" s="326" t="s">
        <v>553</v>
      </c>
      <c r="F422" s="430">
        <v>2</v>
      </c>
      <c r="G422" s="425">
        <v>0</v>
      </c>
      <c r="H422" s="426">
        <f t="shared" si="24"/>
        <v>0</v>
      </c>
      <c r="I422" s="426">
        <f t="shared" si="25"/>
        <v>0</v>
      </c>
      <c r="J422" s="426">
        <f t="shared" si="26"/>
        <v>0</v>
      </c>
      <c r="K422" s="416" t="e">
        <f t="shared" si="27"/>
        <v>#DIV/0!</v>
      </c>
      <c r="L422" s="409"/>
      <c r="M422" s="407"/>
    </row>
    <row r="423" spans="1:13" ht="26.25">
      <c r="A423" s="401">
        <v>2246</v>
      </c>
      <c r="B423" s="394">
        <v>3937</v>
      </c>
      <c r="C423" s="326" t="s">
        <v>487</v>
      </c>
      <c r="D423" s="326" t="s">
        <v>1154</v>
      </c>
      <c r="E423" s="326" t="s">
        <v>553</v>
      </c>
      <c r="F423" s="430">
        <v>2</v>
      </c>
      <c r="G423" s="425">
        <v>0</v>
      </c>
      <c r="H423" s="426">
        <f t="shared" si="24"/>
        <v>0</v>
      </c>
      <c r="I423" s="426">
        <f t="shared" si="25"/>
        <v>0</v>
      </c>
      <c r="J423" s="426">
        <f t="shared" si="26"/>
        <v>0</v>
      </c>
      <c r="K423" s="416" t="e">
        <f t="shared" si="27"/>
        <v>#DIV/0!</v>
      </c>
      <c r="L423" s="409"/>
      <c r="M423" s="407"/>
    </row>
    <row r="424" spans="1:13" ht="26.25">
      <c r="A424" s="401">
        <v>2247</v>
      </c>
      <c r="B424" s="394">
        <v>3920</v>
      </c>
      <c r="C424" s="326" t="s">
        <v>487</v>
      </c>
      <c r="D424" s="326" t="s">
        <v>1155</v>
      </c>
      <c r="E424" s="326" t="s">
        <v>553</v>
      </c>
      <c r="F424" s="430">
        <v>2</v>
      </c>
      <c r="G424" s="425">
        <v>0</v>
      </c>
      <c r="H424" s="426">
        <f t="shared" si="24"/>
        <v>0</v>
      </c>
      <c r="I424" s="426">
        <f t="shared" si="25"/>
        <v>0</v>
      </c>
      <c r="J424" s="426">
        <f t="shared" si="26"/>
        <v>0</v>
      </c>
      <c r="K424" s="416" t="e">
        <f t="shared" si="27"/>
        <v>#DIV/0!</v>
      </c>
      <c r="L424" s="409"/>
      <c r="M424" s="407"/>
    </row>
    <row r="425" spans="1:13" ht="26.25">
      <c r="A425" s="401">
        <v>2248</v>
      </c>
      <c r="B425" s="394">
        <v>3925</v>
      </c>
      <c r="C425" s="326" t="s">
        <v>487</v>
      </c>
      <c r="D425" s="326" t="s">
        <v>1156</v>
      </c>
      <c r="E425" s="326" t="s">
        <v>553</v>
      </c>
      <c r="F425" s="430">
        <v>3</v>
      </c>
      <c r="G425" s="425">
        <v>0</v>
      </c>
      <c r="H425" s="426">
        <f t="shared" si="24"/>
        <v>0</v>
      </c>
      <c r="I425" s="426">
        <f t="shared" si="25"/>
        <v>0</v>
      </c>
      <c r="J425" s="426">
        <f t="shared" si="26"/>
        <v>0</v>
      </c>
      <c r="K425" s="416" t="e">
        <f t="shared" si="27"/>
        <v>#DIV/0!</v>
      </c>
      <c r="L425" s="409"/>
      <c r="M425" s="407"/>
    </row>
    <row r="426" spans="1:13" ht="26.25">
      <c r="A426" s="401">
        <v>2249</v>
      </c>
      <c r="B426" s="394">
        <v>3926</v>
      </c>
      <c r="C426" s="326" t="s">
        <v>487</v>
      </c>
      <c r="D426" s="326" t="s">
        <v>1157</v>
      </c>
      <c r="E426" s="326" t="s">
        <v>553</v>
      </c>
      <c r="F426" s="430">
        <v>2</v>
      </c>
      <c r="G426" s="425">
        <v>0</v>
      </c>
      <c r="H426" s="426">
        <f t="shared" si="24"/>
        <v>0</v>
      </c>
      <c r="I426" s="426">
        <f t="shared" si="25"/>
        <v>0</v>
      </c>
      <c r="J426" s="426">
        <f t="shared" si="26"/>
        <v>0</v>
      </c>
      <c r="K426" s="416" t="e">
        <f t="shared" si="27"/>
        <v>#DIV/0!</v>
      </c>
      <c r="L426" s="409"/>
      <c r="M426" s="407"/>
    </row>
    <row r="427" spans="1:13" ht="26.25">
      <c r="A427" s="401">
        <v>2250</v>
      </c>
      <c r="B427" s="394">
        <v>3935</v>
      </c>
      <c r="C427" s="326" t="s">
        <v>487</v>
      </c>
      <c r="D427" s="326" t="s">
        <v>1158</v>
      </c>
      <c r="E427" s="326" t="s">
        <v>553</v>
      </c>
      <c r="F427" s="430">
        <v>2</v>
      </c>
      <c r="G427" s="425">
        <v>0</v>
      </c>
      <c r="H427" s="426">
        <f t="shared" si="24"/>
        <v>0</v>
      </c>
      <c r="I427" s="426">
        <f t="shared" si="25"/>
        <v>0</v>
      </c>
      <c r="J427" s="426">
        <f t="shared" si="26"/>
        <v>0</v>
      </c>
      <c r="K427" s="416" t="e">
        <f t="shared" si="27"/>
        <v>#DIV/0!</v>
      </c>
      <c r="L427" s="409"/>
      <c r="M427" s="407"/>
    </row>
    <row r="428" spans="1:13" ht="26.25">
      <c r="A428" s="401">
        <v>2251</v>
      </c>
      <c r="B428" s="394">
        <v>3927</v>
      </c>
      <c r="C428" s="326" t="s">
        <v>487</v>
      </c>
      <c r="D428" s="326" t="s">
        <v>1159</v>
      </c>
      <c r="E428" s="326" t="s">
        <v>553</v>
      </c>
      <c r="F428" s="430">
        <v>2</v>
      </c>
      <c r="G428" s="425">
        <v>0</v>
      </c>
      <c r="H428" s="426">
        <f t="shared" si="24"/>
        <v>0</v>
      </c>
      <c r="I428" s="426">
        <f t="shared" si="25"/>
        <v>0</v>
      </c>
      <c r="J428" s="426">
        <f t="shared" si="26"/>
        <v>0</v>
      </c>
      <c r="K428" s="416" t="e">
        <f t="shared" si="27"/>
        <v>#DIV/0!</v>
      </c>
      <c r="L428" s="409"/>
      <c r="M428" s="407"/>
    </row>
    <row r="429" spans="1:13" ht="26.25">
      <c r="A429" s="401">
        <v>2252</v>
      </c>
      <c r="B429" s="394">
        <v>3928</v>
      </c>
      <c r="C429" s="326" t="s">
        <v>487</v>
      </c>
      <c r="D429" s="326" t="s">
        <v>1160</v>
      </c>
      <c r="E429" s="326" t="s">
        <v>553</v>
      </c>
      <c r="F429" s="430">
        <v>2</v>
      </c>
      <c r="G429" s="425">
        <v>0</v>
      </c>
      <c r="H429" s="426">
        <f t="shared" si="24"/>
        <v>0</v>
      </c>
      <c r="I429" s="426">
        <f t="shared" si="25"/>
        <v>0</v>
      </c>
      <c r="J429" s="426">
        <f t="shared" si="26"/>
        <v>0</v>
      </c>
      <c r="K429" s="416" t="e">
        <f t="shared" si="27"/>
        <v>#DIV/0!</v>
      </c>
      <c r="L429" s="409"/>
      <c r="M429" s="407"/>
    </row>
    <row r="430" spans="1:13" ht="26.25">
      <c r="A430" s="401">
        <v>2253</v>
      </c>
      <c r="B430" s="394">
        <v>3929</v>
      </c>
      <c r="C430" s="326" t="s">
        <v>487</v>
      </c>
      <c r="D430" s="326" t="s">
        <v>1161</v>
      </c>
      <c r="E430" s="326" t="s">
        <v>553</v>
      </c>
      <c r="F430" s="430">
        <v>2</v>
      </c>
      <c r="G430" s="425">
        <v>0</v>
      </c>
      <c r="H430" s="426">
        <f t="shared" si="24"/>
        <v>0</v>
      </c>
      <c r="I430" s="426">
        <f t="shared" si="25"/>
        <v>0</v>
      </c>
      <c r="J430" s="426">
        <f t="shared" si="26"/>
        <v>0</v>
      </c>
      <c r="K430" s="416" t="e">
        <f t="shared" si="27"/>
        <v>#DIV/0!</v>
      </c>
      <c r="L430" s="409"/>
      <c r="M430" s="407"/>
    </row>
    <row r="431" spans="1:13" ht="26.25">
      <c r="A431" s="401">
        <v>2254</v>
      </c>
      <c r="B431" s="394">
        <v>3930</v>
      </c>
      <c r="C431" s="326" t="s">
        <v>487</v>
      </c>
      <c r="D431" s="326" t="s">
        <v>1162</v>
      </c>
      <c r="E431" s="326" t="s">
        <v>553</v>
      </c>
      <c r="F431" s="430">
        <v>2</v>
      </c>
      <c r="G431" s="425">
        <v>0</v>
      </c>
      <c r="H431" s="426">
        <f t="shared" si="24"/>
        <v>0</v>
      </c>
      <c r="I431" s="426">
        <f t="shared" si="25"/>
        <v>0</v>
      </c>
      <c r="J431" s="426">
        <f t="shared" si="26"/>
        <v>0</v>
      </c>
      <c r="K431" s="416" t="e">
        <f t="shared" si="27"/>
        <v>#DIV/0!</v>
      </c>
      <c r="L431" s="409"/>
      <c r="M431" s="407"/>
    </row>
    <row r="432" spans="1:13" ht="26.25">
      <c r="A432" s="401">
        <v>2255</v>
      </c>
      <c r="B432" s="394">
        <v>3931</v>
      </c>
      <c r="C432" s="326" t="s">
        <v>487</v>
      </c>
      <c r="D432" s="326" t="s">
        <v>1163</v>
      </c>
      <c r="E432" s="326" t="s">
        <v>553</v>
      </c>
      <c r="F432" s="430">
        <v>2</v>
      </c>
      <c r="G432" s="425">
        <v>0</v>
      </c>
      <c r="H432" s="426">
        <f t="shared" si="24"/>
        <v>0</v>
      </c>
      <c r="I432" s="426">
        <f t="shared" si="25"/>
        <v>0</v>
      </c>
      <c r="J432" s="426">
        <f t="shared" si="26"/>
        <v>0</v>
      </c>
      <c r="K432" s="416" t="e">
        <f t="shared" si="27"/>
        <v>#DIV/0!</v>
      </c>
      <c r="L432" s="409"/>
      <c r="M432" s="407"/>
    </row>
    <row r="433" spans="1:13" ht="26.25">
      <c r="A433" s="401">
        <v>2256</v>
      </c>
      <c r="B433" s="394">
        <v>3933</v>
      </c>
      <c r="C433" s="326" t="s">
        <v>487</v>
      </c>
      <c r="D433" s="326" t="s">
        <v>1164</v>
      </c>
      <c r="E433" s="326" t="s">
        <v>553</v>
      </c>
      <c r="F433" s="430">
        <v>2</v>
      </c>
      <c r="G433" s="425">
        <v>0</v>
      </c>
      <c r="H433" s="426">
        <f t="shared" si="24"/>
        <v>0</v>
      </c>
      <c r="I433" s="426">
        <f t="shared" si="25"/>
        <v>0</v>
      </c>
      <c r="J433" s="426">
        <f t="shared" si="26"/>
        <v>0</v>
      </c>
      <c r="K433" s="416" t="e">
        <f t="shared" si="27"/>
        <v>#DIV/0!</v>
      </c>
      <c r="L433" s="409"/>
      <c r="M433" s="407"/>
    </row>
    <row r="434" spans="1:13" ht="26.25">
      <c r="A434" s="401">
        <v>2257</v>
      </c>
      <c r="B434" s="394">
        <v>3932</v>
      </c>
      <c r="C434" s="326" t="s">
        <v>487</v>
      </c>
      <c r="D434" s="326" t="s">
        <v>1165</v>
      </c>
      <c r="E434" s="326" t="s">
        <v>553</v>
      </c>
      <c r="F434" s="430">
        <v>2</v>
      </c>
      <c r="G434" s="425">
        <v>0</v>
      </c>
      <c r="H434" s="426">
        <f t="shared" si="24"/>
        <v>0</v>
      </c>
      <c r="I434" s="426">
        <f t="shared" si="25"/>
        <v>0</v>
      </c>
      <c r="J434" s="426">
        <f t="shared" si="26"/>
        <v>0</v>
      </c>
      <c r="K434" s="416" t="e">
        <f t="shared" si="27"/>
        <v>#DIV/0!</v>
      </c>
      <c r="L434" s="409"/>
      <c r="M434" s="407"/>
    </row>
    <row r="435" spans="1:13" ht="26.25">
      <c r="A435" s="401">
        <v>2258</v>
      </c>
      <c r="B435" s="394">
        <v>3934</v>
      </c>
      <c r="C435" s="326" t="s">
        <v>487</v>
      </c>
      <c r="D435" s="326" t="s">
        <v>1166</v>
      </c>
      <c r="E435" s="326" t="s">
        <v>553</v>
      </c>
      <c r="F435" s="430">
        <v>2</v>
      </c>
      <c r="G435" s="425">
        <v>0</v>
      </c>
      <c r="H435" s="426">
        <f t="shared" si="24"/>
        <v>0</v>
      </c>
      <c r="I435" s="426">
        <f t="shared" si="25"/>
        <v>0</v>
      </c>
      <c r="J435" s="426">
        <f t="shared" si="26"/>
        <v>0</v>
      </c>
      <c r="K435" s="416" t="e">
        <f t="shared" si="27"/>
        <v>#DIV/0!</v>
      </c>
      <c r="L435" s="409"/>
      <c r="M435" s="407"/>
    </row>
    <row r="436" spans="1:13" ht="26.25">
      <c r="A436" s="401">
        <v>2259</v>
      </c>
      <c r="B436" s="394">
        <v>3869</v>
      </c>
      <c r="C436" s="326" t="s">
        <v>487</v>
      </c>
      <c r="D436" s="326" t="s">
        <v>1167</v>
      </c>
      <c r="E436" s="326" t="s">
        <v>553</v>
      </c>
      <c r="F436" s="430">
        <v>2</v>
      </c>
      <c r="G436" s="425">
        <v>0</v>
      </c>
      <c r="H436" s="426">
        <f t="shared" si="24"/>
        <v>0</v>
      </c>
      <c r="I436" s="426">
        <f t="shared" si="25"/>
        <v>0</v>
      </c>
      <c r="J436" s="426">
        <f t="shared" si="26"/>
        <v>0</v>
      </c>
      <c r="K436" s="416" t="e">
        <f t="shared" si="27"/>
        <v>#DIV/0!</v>
      </c>
      <c r="L436" s="409"/>
      <c r="M436" s="407"/>
    </row>
    <row r="437" spans="1:13" ht="26.25">
      <c r="A437" s="401">
        <v>2260</v>
      </c>
      <c r="B437" s="394">
        <v>3872</v>
      </c>
      <c r="C437" s="326" t="s">
        <v>487</v>
      </c>
      <c r="D437" s="326" t="s">
        <v>1168</v>
      </c>
      <c r="E437" s="326" t="s">
        <v>553</v>
      </c>
      <c r="F437" s="430">
        <v>3</v>
      </c>
      <c r="G437" s="425">
        <v>0</v>
      </c>
      <c r="H437" s="426">
        <f t="shared" si="24"/>
        <v>0</v>
      </c>
      <c r="I437" s="426">
        <f t="shared" si="25"/>
        <v>0</v>
      </c>
      <c r="J437" s="426">
        <f t="shared" si="26"/>
        <v>0</v>
      </c>
      <c r="K437" s="416" t="e">
        <f t="shared" si="27"/>
        <v>#DIV/0!</v>
      </c>
      <c r="L437" s="409"/>
      <c r="M437" s="407"/>
    </row>
    <row r="438" spans="1:13" ht="26.25">
      <c r="A438" s="401">
        <v>2261</v>
      </c>
      <c r="B438" s="394">
        <v>38023</v>
      </c>
      <c r="C438" s="326" t="s">
        <v>487</v>
      </c>
      <c r="D438" s="326" t="s">
        <v>1169</v>
      </c>
      <c r="E438" s="326" t="s">
        <v>553</v>
      </c>
      <c r="F438" s="430">
        <v>3</v>
      </c>
      <c r="G438" s="425">
        <v>0</v>
      </c>
      <c r="H438" s="426">
        <f t="shared" si="24"/>
        <v>0</v>
      </c>
      <c r="I438" s="426">
        <f t="shared" si="25"/>
        <v>0</v>
      </c>
      <c r="J438" s="426">
        <f t="shared" si="26"/>
        <v>0</v>
      </c>
      <c r="K438" s="416" t="e">
        <f t="shared" si="27"/>
        <v>#DIV/0!</v>
      </c>
      <c r="L438" s="409"/>
      <c r="M438" s="407"/>
    </row>
    <row r="439" spans="1:13" ht="26.25">
      <c r="A439" s="401">
        <v>2262</v>
      </c>
      <c r="B439" s="394">
        <v>3850</v>
      </c>
      <c r="C439" s="326" t="s">
        <v>487</v>
      </c>
      <c r="D439" s="326" t="s">
        <v>1170</v>
      </c>
      <c r="E439" s="326" t="s">
        <v>553</v>
      </c>
      <c r="F439" s="430">
        <v>3</v>
      </c>
      <c r="G439" s="425">
        <v>0</v>
      </c>
      <c r="H439" s="426">
        <f t="shared" si="24"/>
        <v>0</v>
      </c>
      <c r="I439" s="426">
        <f t="shared" si="25"/>
        <v>0</v>
      </c>
      <c r="J439" s="426">
        <f t="shared" si="26"/>
        <v>0</v>
      </c>
      <c r="K439" s="416" t="e">
        <f t="shared" si="27"/>
        <v>#DIV/0!</v>
      </c>
      <c r="L439" s="409"/>
      <c r="M439" s="407"/>
    </row>
    <row r="440" spans="1:13">
      <c r="A440" s="401">
        <v>2263</v>
      </c>
      <c r="B440" s="394">
        <v>3910</v>
      </c>
      <c r="C440" s="326" t="s">
        <v>487</v>
      </c>
      <c r="D440" s="326" t="s">
        <v>1171</v>
      </c>
      <c r="E440" s="326" t="s">
        <v>553</v>
      </c>
      <c r="F440" s="430">
        <v>2</v>
      </c>
      <c r="G440" s="425">
        <v>0</v>
      </c>
      <c r="H440" s="426">
        <f t="shared" si="24"/>
        <v>0</v>
      </c>
      <c r="I440" s="426">
        <f t="shared" si="25"/>
        <v>0</v>
      </c>
      <c r="J440" s="426">
        <f t="shared" si="26"/>
        <v>0</v>
      </c>
      <c r="K440" s="416" t="e">
        <f t="shared" si="27"/>
        <v>#DIV/0!</v>
      </c>
      <c r="L440" s="409"/>
      <c r="M440" s="407"/>
    </row>
    <row r="441" spans="1:13">
      <c r="A441" s="401">
        <v>2264</v>
      </c>
      <c r="B441" s="394">
        <v>3939</v>
      </c>
      <c r="C441" s="326" t="s">
        <v>487</v>
      </c>
      <c r="D441" s="326" t="s">
        <v>1172</v>
      </c>
      <c r="E441" s="326" t="s">
        <v>553</v>
      </c>
      <c r="F441" s="430">
        <v>2</v>
      </c>
      <c r="G441" s="425">
        <v>0</v>
      </c>
      <c r="H441" s="426">
        <f t="shared" si="24"/>
        <v>0</v>
      </c>
      <c r="I441" s="426">
        <f t="shared" si="25"/>
        <v>0</v>
      </c>
      <c r="J441" s="426">
        <f t="shared" si="26"/>
        <v>0</v>
      </c>
      <c r="K441" s="416" t="e">
        <f t="shared" si="27"/>
        <v>#DIV/0!</v>
      </c>
      <c r="L441" s="409"/>
      <c r="M441" s="407"/>
    </row>
    <row r="442" spans="1:13">
      <c r="A442" s="401">
        <v>2265</v>
      </c>
      <c r="B442" s="394">
        <v>3911</v>
      </c>
      <c r="C442" s="326" t="s">
        <v>487</v>
      </c>
      <c r="D442" s="326" t="s">
        <v>1173</v>
      </c>
      <c r="E442" s="326" t="s">
        <v>553</v>
      </c>
      <c r="F442" s="430">
        <v>2</v>
      </c>
      <c r="G442" s="425">
        <v>0</v>
      </c>
      <c r="H442" s="426">
        <f t="shared" si="24"/>
        <v>0</v>
      </c>
      <c r="I442" s="426">
        <f t="shared" si="25"/>
        <v>0</v>
      </c>
      <c r="J442" s="426">
        <f t="shared" si="26"/>
        <v>0</v>
      </c>
      <c r="K442" s="416" t="e">
        <f t="shared" si="27"/>
        <v>#DIV/0!</v>
      </c>
      <c r="L442" s="409"/>
      <c r="M442" s="407"/>
    </row>
    <row r="443" spans="1:13">
      <c r="A443" s="401">
        <v>2266</v>
      </c>
      <c r="B443" s="394">
        <v>3912</v>
      </c>
      <c r="C443" s="326" t="s">
        <v>487</v>
      </c>
      <c r="D443" s="326" t="s">
        <v>1174</v>
      </c>
      <c r="E443" s="326" t="s">
        <v>553</v>
      </c>
      <c r="F443" s="430">
        <v>2</v>
      </c>
      <c r="G443" s="425">
        <v>0</v>
      </c>
      <c r="H443" s="426">
        <f t="shared" si="24"/>
        <v>0</v>
      </c>
      <c r="I443" s="426">
        <f t="shared" si="25"/>
        <v>0</v>
      </c>
      <c r="J443" s="426">
        <f t="shared" si="26"/>
        <v>0</v>
      </c>
      <c r="K443" s="416" t="e">
        <f t="shared" si="27"/>
        <v>#DIV/0!</v>
      </c>
      <c r="L443" s="409"/>
      <c r="M443" s="407"/>
    </row>
    <row r="444" spans="1:13">
      <c r="A444" s="401">
        <v>2267</v>
      </c>
      <c r="B444" s="394">
        <v>3913</v>
      </c>
      <c r="C444" s="326" t="s">
        <v>487</v>
      </c>
      <c r="D444" s="326" t="s">
        <v>1175</v>
      </c>
      <c r="E444" s="326" t="s">
        <v>553</v>
      </c>
      <c r="F444" s="430">
        <v>2</v>
      </c>
      <c r="G444" s="425">
        <v>0</v>
      </c>
      <c r="H444" s="426">
        <f t="shared" si="24"/>
        <v>0</v>
      </c>
      <c r="I444" s="426">
        <f t="shared" si="25"/>
        <v>0</v>
      </c>
      <c r="J444" s="426">
        <f t="shared" si="26"/>
        <v>0</v>
      </c>
      <c r="K444" s="416" t="e">
        <f t="shared" si="27"/>
        <v>#DIV/0!</v>
      </c>
      <c r="L444" s="409"/>
      <c r="M444" s="407"/>
    </row>
    <row r="445" spans="1:13">
      <c r="A445" s="401">
        <v>2268</v>
      </c>
      <c r="B445" s="394">
        <v>3914</v>
      </c>
      <c r="C445" s="326" t="s">
        <v>487</v>
      </c>
      <c r="D445" s="326" t="s">
        <v>1176</v>
      </c>
      <c r="E445" s="326" t="s">
        <v>553</v>
      </c>
      <c r="F445" s="430">
        <v>2</v>
      </c>
      <c r="G445" s="425">
        <v>0</v>
      </c>
      <c r="H445" s="426">
        <f t="shared" si="24"/>
        <v>0</v>
      </c>
      <c r="I445" s="426">
        <f t="shared" si="25"/>
        <v>0</v>
      </c>
      <c r="J445" s="426">
        <f t="shared" si="26"/>
        <v>0</v>
      </c>
      <c r="K445" s="416" t="e">
        <f t="shared" si="27"/>
        <v>#DIV/0!</v>
      </c>
      <c r="L445" s="409"/>
      <c r="M445" s="407"/>
    </row>
    <row r="446" spans="1:13">
      <c r="A446" s="401">
        <v>2269</v>
      </c>
      <c r="B446" s="394">
        <v>3909</v>
      </c>
      <c r="C446" s="326" t="s">
        <v>487</v>
      </c>
      <c r="D446" s="326" t="s">
        <v>1177</v>
      </c>
      <c r="E446" s="326" t="s">
        <v>553</v>
      </c>
      <c r="F446" s="430">
        <v>2</v>
      </c>
      <c r="G446" s="425">
        <v>0</v>
      </c>
      <c r="H446" s="426">
        <f t="shared" si="24"/>
        <v>0</v>
      </c>
      <c r="I446" s="426">
        <f t="shared" si="25"/>
        <v>0</v>
      </c>
      <c r="J446" s="426">
        <f t="shared" si="26"/>
        <v>0</v>
      </c>
      <c r="K446" s="416" t="e">
        <f t="shared" si="27"/>
        <v>#DIV/0!</v>
      </c>
      <c r="L446" s="409"/>
      <c r="M446" s="407"/>
    </row>
    <row r="447" spans="1:13">
      <c r="A447" s="401">
        <v>2270</v>
      </c>
      <c r="B447" s="394">
        <v>3915</v>
      </c>
      <c r="C447" s="326" t="s">
        <v>487</v>
      </c>
      <c r="D447" s="326" t="s">
        <v>1178</v>
      </c>
      <c r="E447" s="326" t="s">
        <v>553</v>
      </c>
      <c r="F447" s="430">
        <v>6</v>
      </c>
      <c r="G447" s="425">
        <v>0</v>
      </c>
      <c r="H447" s="426">
        <f t="shared" si="24"/>
        <v>0</v>
      </c>
      <c r="I447" s="426">
        <f t="shared" si="25"/>
        <v>0</v>
      </c>
      <c r="J447" s="426">
        <f t="shared" si="26"/>
        <v>0</v>
      </c>
      <c r="K447" s="416" t="e">
        <f t="shared" si="27"/>
        <v>#DIV/0!</v>
      </c>
      <c r="L447" s="409"/>
      <c r="M447" s="407"/>
    </row>
    <row r="448" spans="1:13" ht="26.25">
      <c r="A448" s="401">
        <v>2271</v>
      </c>
      <c r="B448" s="394">
        <v>20170</v>
      </c>
      <c r="C448" s="326" t="s">
        <v>487</v>
      </c>
      <c r="D448" s="326" t="s">
        <v>1179</v>
      </c>
      <c r="E448" s="326" t="s">
        <v>553</v>
      </c>
      <c r="F448" s="430">
        <v>2</v>
      </c>
      <c r="G448" s="425">
        <v>0</v>
      </c>
      <c r="H448" s="426">
        <f t="shared" si="24"/>
        <v>0</v>
      </c>
      <c r="I448" s="426">
        <f t="shared" si="25"/>
        <v>0</v>
      </c>
      <c r="J448" s="426">
        <f t="shared" si="26"/>
        <v>0</v>
      </c>
      <c r="K448" s="416" t="e">
        <f t="shared" si="27"/>
        <v>#DIV/0!</v>
      </c>
      <c r="L448" s="409"/>
      <c r="M448" s="407"/>
    </row>
    <row r="449" spans="1:13" ht="26.25">
      <c r="A449" s="401">
        <v>2272</v>
      </c>
      <c r="B449" s="394">
        <v>20171</v>
      </c>
      <c r="C449" s="326" t="s">
        <v>487</v>
      </c>
      <c r="D449" s="326" t="s">
        <v>1180</v>
      </c>
      <c r="E449" s="326" t="s">
        <v>553</v>
      </c>
      <c r="F449" s="430">
        <v>2</v>
      </c>
      <c r="G449" s="425">
        <v>0</v>
      </c>
      <c r="H449" s="426">
        <f t="shared" si="24"/>
        <v>0</v>
      </c>
      <c r="I449" s="426">
        <f t="shared" si="25"/>
        <v>0</v>
      </c>
      <c r="J449" s="426">
        <f t="shared" si="26"/>
        <v>0</v>
      </c>
      <c r="K449" s="416" t="e">
        <f t="shared" si="27"/>
        <v>#DIV/0!</v>
      </c>
      <c r="L449" s="409"/>
      <c r="M449" s="407"/>
    </row>
    <row r="450" spans="1:13" ht="26.25">
      <c r="A450" s="401">
        <v>2273</v>
      </c>
      <c r="B450" s="394">
        <v>20169</v>
      </c>
      <c r="C450" s="326" t="s">
        <v>487</v>
      </c>
      <c r="D450" s="326" t="s">
        <v>1181</v>
      </c>
      <c r="E450" s="326" t="s">
        <v>553</v>
      </c>
      <c r="F450" s="430">
        <v>2</v>
      </c>
      <c r="G450" s="425">
        <v>0</v>
      </c>
      <c r="H450" s="426">
        <f t="shared" si="24"/>
        <v>0</v>
      </c>
      <c r="I450" s="426">
        <f t="shared" si="25"/>
        <v>0</v>
      </c>
      <c r="J450" s="426">
        <f t="shared" si="26"/>
        <v>0</v>
      </c>
      <c r="K450" s="416" t="e">
        <f t="shared" si="27"/>
        <v>#DIV/0!</v>
      </c>
      <c r="L450" s="409"/>
      <c r="M450" s="407"/>
    </row>
    <row r="451" spans="1:13">
      <c r="A451" s="401">
        <v>2274</v>
      </c>
      <c r="B451" s="394">
        <v>3904</v>
      </c>
      <c r="C451" s="326" t="s">
        <v>487</v>
      </c>
      <c r="D451" s="326" t="s">
        <v>1182</v>
      </c>
      <c r="E451" s="326" t="s">
        <v>553</v>
      </c>
      <c r="F451" s="430">
        <v>3</v>
      </c>
      <c r="G451" s="425">
        <v>0</v>
      </c>
      <c r="H451" s="426">
        <f t="shared" si="24"/>
        <v>0</v>
      </c>
      <c r="I451" s="426">
        <f t="shared" si="25"/>
        <v>0</v>
      </c>
      <c r="J451" s="426">
        <f t="shared" si="26"/>
        <v>0</v>
      </c>
      <c r="K451" s="416" t="e">
        <f t="shared" si="27"/>
        <v>#DIV/0!</v>
      </c>
      <c r="L451" s="409"/>
      <c r="M451" s="407"/>
    </row>
    <row r="452" spans="1:13">
      <c r="A452" s="401">
        <v>2275</v>
      </c>
      <c r="B452" s="394">
        <v>3903</v>
      </c>
      <c r="C452" s="326" t="s">
        <v>487</v>
      </c>
      <c r="D452" s="326" t="s">
        <v>1183</v>
      </c>
      <c r="E452" s="326" t="s">
        <v>553</v>
      </c>
      <c r="F452" s="430">
        <v>3</v>
      </c>
      <c r="G452" s="425">
        <v>0</v>
      </c>
      <c r="H452" s="426">
        <f t="shared" si="24"/>
        <v>0</v>
      </c>
      <c r="I452" s="426">
        <f t="shared" si="25"/>
        <v>0</v>
      </c>
      <c r="J452" s="426">
        <f t="shared" si="26"/>
        <v>0</v>
      </c>
      <c r="K452" s="416" t="e">
        <f t="shared" si="27"/>
        <v>#DIV/0!</v>
      </c>
      <c r="L452" s="409"/>
      <c r="M452" s="407"/>
    </row>
    <row r="453" spans="1:13">
      <c r="A453" s="401">
        <v>2276</v>
      </c>
      <c r="B453" s="394">
        <v>3862</v>
      </c>
      <c r="C453" s="326" t="s">
        <v>487</v>
      </c>
      <c r="D453" s="326" t="s">
        <v>1184</v>
      </c>
      <c r="E453" s="326" t="s">
        <v>553</v>
      </c>
      <c r="F453" s="430">
        <v>3</v>
      </c>
      <c r="G453" s="425">
        <v>0</v>
      </c>
      <c r="H453" s="426">
        <f t="shared" si="24"/>
        <v>0</v>
      </c>
      <c r="I453" s="426">
        <f t="shared" si="25"/>
        <v>0</v>
      </c>
      <c r="J453" s="426">
        <f t="shared" si="26"/>
        <v>0</v>
      </c>
      <c r="K453" s="416" t="e">
        <f t="shared" si="27"/>
        <v>#DIV/0!</v>
      </c>
      <c r="L453" s="409"/>
      <c r="M453" s="407"/>
    </row>
    <row r="454" spans="1:13">
      <c r="A454" s="401">
        <v>2277</v>
      </c>
      <c r="B454" s="394">
        <v>3863</v>
      </c>
      <c r="C454" s="326" t="s">
        <v>487</v>
      </c>
      <c r="D454" s="326" t="s">
        <v>1185</v>
      </c>
      <c r="E454" s="326" t="s">
        <v>553</v>
      </c>
      <c r="F454" s="430">
        <v>3</v>
      </c>
      <c r="G454" s="425">
        <v>0</v>
      </c>
      <c r="H454" s="426">
        <f t="shared" si="24"/>
        <v>0</v>
      </c>
      <c r="I454" s="426">
        <f t="shared" si="25"/>
        <v>0</v>
      </c>
      <c r="J454" s="426">
        <f t="shared" si="26"/>
        <v>0</v>
      </c>
      <c r="K454" s="416" t="e">
        <f t="shared" si="27"/>
        <v>#DIV/0!</v>
      </c>
      <c r="L454" s="409"/>
      <c r="M454" s="407"/>
    </row>
    <row r="455" spans="1:13">
      <c r="A455" s="401">
        <v>2278</v>
      </c>
      <c r="B455" s="394">
        <v>3864</v>
      </c>
      <c r="C455" s="326" t="s">
        <v>487</v>
      </c>
      <c r="D455" s="326" t="s">
        <v>1186</v>
      </c>
      <c r="E455" s="326" t="s">
        <v>553</v>
      </c>
      <c r="F455" s="430">
        <v>3</v>
      </c>
      <c r="G455" s="425">
        <v>0</v>
      </c>
      <c r="H455" s="426">
        <f t="shared" si="24"/>
        <v>0</v>
      </c>
      <c r="I455" s="426">
        <f t="shared" si="25"/>
        <v>0</v>
      </c>
      <c r="J455" s="426">
        <f t="shared" si="26"/>
        <v>0</v>
      </c>
      <c r="K455" s="416" t="e">
        <f t="shared" si="27"/>
        <v>#DIV/0!</v>
      </c>
      <c r="L455" s="409"/>
      <c r="M455" s="407"/>
    </row>
    <row r="456" spans="1:13" ht="26.25">
      <c r="A456" s="400" t="s">
        <v>1187</v>
      </c>
      <c r="B456" s="394">
        <v>37985</v>
      </c>
      <c r="C456" s="326" t="s">
        <v>487</v>
      </c>
      <c r="D456" s="326" t="s">
        <v>1188</v>
      </c>
      <c r="E456" s="326" t="s">
        <v>553</v>
      </c>
      <c r="F456" s="430">
        <v>4</v>
      </c>
      <c r="G456" s="425">
        <v>0</v>
      </c>
      <c r="H456" s="426">
        <f t="shared" si="24"/>
        <v>0</v>
      </c>
      <c r="I456" s="426">
        <f t="shared" si="25"/>
        <v>0</v>
      </c>
      <c r="J456" s="426">
        <f t="shared" si="26"/>
        <v>0</v>
      </c>
      <c r="K456" s="416" t="e">
        <f t="shared" si="27"/>
        <v>#DIV/0!</v>
      </c>
      <c r="L456" s="409"/>
      <c r="M456" s="407"/>
    </row>
    <row r="457" spans="1:13" ht="26.25">
      <c r="A457" s="400" t="s">
        <v>1189</v>
      </c>
      <c r="B457" s="394">
        <v>3871</v>
      </c>
      <c r="C457" s="326" t="s">
        <v>487</v>
      </c>
      <c r="D457" s="326" t="s">
        <v>1190</v>
      </c>
      <c r="E457" s="326" t="s">
        <v>553</v>
      </c>
      <c r="F457" s="430">
        <v>1</v>
      </c>
      <c r="G457" s="425">
        <v>0</v>
      </c>
      <c r="H457" s="426">
        <f t="shared" si="24"/>
        <v>0</v>
      </c>
      <c r="I457" s="426">
        <f t="shared" si="25"/>
        <v>0</v>
      </c>
      <c r="J457" s="426">
        <f t="shared" si="26"/>
        <v>0</v>
      </c>
      <c r="K457" s="416" t="e">
        <f t="shared" si="27"/>
        <v>#DIV/0!</v>
      </c>
      <c r="L457" s="409"/>
      <c r="M457" s="407"/>
    </row>
    <row r="458" spans="1:13" ht="26.25">
      <c r="A458" s="400" t="s">
        <v>1191</v>
      </c>
      <c r="B458" s="394">
        <v>3825</v>
      </c>
      <c r="C458" s="326" t="s">
        <v>487</v>
      </c>
      <c r="D458" s="326" t="s">
        <v>1192</v>
      </c>
      <c r="E458" s="326" t="s">
        <v>553</v>
      </c>
      <c r="F458" s="430">
        <v>1</v>
      </c>
      <c r="G458" s="425">
        <v>0</v>
      </c>
      <c r="H458" s="426">
        <f t="shared" si="24"/>
        <v>0</v>
      </c>
      <c r="I458" s="426">
        <f t="shared" si="25"/>
        <v>0</v>
      </c>
      <c r="J458" s="426">
        <f t="shared" si="26"/>
        <v>0</v>
      </c>
      <c r="K458" s="416" t="e">
        <f t="shared" si="27"/>
        <v>#DIV/0!</v>
      </c>
      <c r="L458" s="409"/>
      <c r="M458" s="407"/>
    </row>
    <row r="459" spans="1:13">
      <c r="A459" s="401">
        <v>2279</v>
      </c>
      <c r="B459" s="394">
        <v>3874</v>
      </c>
      <c r="C459" s="326" t="s">
        <v>487</v>
      </c>
      <c r="D459" s="326" t="s">
        <v>1193</v>
      </c>
      <c r="E459" s="326" t="s">
        <v>553</v>
      </c>
      <c r="F459" s="430">
        <v>3</v>
      </c>
      <c r="G459" s="425">
        <v>0</v>
      </c>
      <c r="H459" s="426">
        <f t="shared" si="24"/>
        <v>0</v>
      </c>
      <c r="I459" s="426">
        <f t="shared" si="25"/>
        <v>0</v>
      </c>
      <c r="J459" s="426">
        <f t="shared" si="26"/>
        <v>0</v>
      </c>
      <c r="K459" s="416" t="e">
        <f t="shared" si="27"/>
        <v>#DIV/0!</v>
      </c>
      <c r="L459" s="409"/>
      <c r="M459" s="407"/>
    </row>
    <row r="460" spans="1:13">
      <c r="A460" s="401">
        <v>2280</v>
      </c>
      <c r="B460" s="394">
        <v>3870</v>
      </c>
      <c r="C460" s="326" t="s">
        <v>487</v>
      </c>
      <c r="D460" s="326" t="s">
        <v>1194</v>
      </c>
      <c r="E460" s="326" t="s">
        <v>553</v>
      </c>
      <c r="F460" s="430">
        <v>3</v>
      </c>
      <c r="G460" s="425">
        <v>0</v>
      </c>
      <c r="H460" s="426">
        <f t="shared" si="24"/>
        <v>0</v>
      </c>
      <c r="I460" s="426">
        <f t="shared" si="25"/>
        <v>0</v>
      </c>
      <c r="J460" s="426">
        <f t="shared" si="26"/>
        <v>0</v>
      </c>
      <c r="K460" s="416" t="e">
        <f t="shared" si="27"/>
        <v>#DIV/0!</v>
      </c>
      <c r="L460" s="409"/>
      <c r="M460" s="407"/>
    </row>
    <row r="461" spans="1:13" ht="26.25">
      <c r="A461" s="401">
        <v>2281</v>
      </c>
      <c r="B461" s="394">
        <v>3873</v>
      </c>
      <c r="C461" s="326" t="s">
        <v>487</v>
      </c>
      <c r="D461" s="326" t="s">
        <v>1195</v>
      </c>
      <c r="E461" s="326" t="s">
        <v>553</v>
      </c>
      <c r="F461" s="430">
        <v>3</v>
      </c>
      <c r="G461" s="425">
        <v>0</v>
      </c>
      <c r="H461" s="426">
        <f t="shared" si="24"/>
        <v>0</v>
      </c>
      <c r="I461" s="426">
        <f t="shared" si="25"/>
        <v>0</v>
      </c>
      <c r="J461" s="426">
        <f t="shared" si="26"/>
        <v>0</v>
      </c>
      <c r="K461" s="416" t="e">
        <f t="shared" si="27"/>
        <v>#DIV/0!</v>
      </c>
      <c r="L461" s="409"/>
      <c r="M461" s="407"/>
    </row>
    <row r="462" spans="1:13" ht="26.25">
      <c r="A462" s="401">
        <v>2282</v>
      </c>
      <c r="B462" s="394">
        <v>38021</v>
      </c>
      <c r="C462" s="326" t="s">
        <v>487</v>
      </c>
      <c r="D462" s="326" t="s">
        <v>1196</v>
      </c>
      <c r="E462" s="326" t="s">
        <v>553</v>
      </c>
      <c r="F462" s="430">
        <v>3</v>
      </c>
      <c r="G462" s="425">
        <v>0</v>
      </c>
      <c r="H462" s="426">
        <f t="shared" si="24"/>
        <v>0</v>
      </c>
      <c r="I462" s="426">
        <f t="shared" si="25"/>
        <v>0</v>
      </c>
      <c r="J462" s="426">
        <f t="shared" si="26"/>
        <v>0</v>
      </c>
      <c r="K462" s="416" t="e">
        <f t="shared" si="27"/>
        <v>#DIV/0!</v>
      </c>
      <c r="L462" s="409"/>
      <c r="M462" s="407"/>
    </row>
    <row r="463" spans="1:13" ht="26.25">
      <c r="A463" s="401">
        <v>2283</v>
      </c>
      <c r="B463" s="394">
        <v>3847</v>
      </c>
      <c r="C463" s="326" t="s">
        <v>487</v>
      </c>
      <c r="D463" s="326" t="s">
        <v>1197</v>
      </c>
      <c r="E463" s="326" t="s">
        <v>553</v>
      </c>
      <c r="F463" s="430">
        <v>3</v>
      </c>
      <c r="G463" s="425">
        <v>0</v>
      </c>
      <c r="H463" s="426">
        <f t="shared" si="24"/>
        <v>0</v>
      </c>
      <c r="I463" s="426">
        <f t="shared" si="25"/>
        <v>0</v>
      </c>
      <c r="J463" s="426">
        <f t="shared" si="26"/>
        <v>0</v>
      </c>
      <c r="K463" s="416" t="e">
        <f t="shared" si="27"/>
        <v>#DIV/0!</v>
      </c>
      <c r="L463" s="409"/>
      <c r="M463" s="407"/>
    </row>
    <row r="464" spans="1:13" ht="26.25">
      <c r="A464" s="401">
        <v>2284</v>
      </c>
      <c r="B464" s="394">
        <v>38022</v>
      </c>
      <c r="C464" s="326" t="s">
        <v>487</v>
      </c>
      <c r="D464" s="326" t="s">
        <v>1198</v>
      </c>
      <c r="E464" s="326" t="s">
        <v>553</v>
      </c>
      <c r="F464" s="430">
        <v>3</v>
      </c>
      <c r="G464" s="425">
        <v>0</v>
      </c>
      <c r="H464" s="426">
        <f t="shared" ref="H464:H527" si="28">G464*(1+$G$11)</f>
        <v>0</v>
      </c>
      <c r="I464" s="426">
        <f t="shared" ref="I464:I527" si="29">G464*F464</f>
        <v>0</v>
      </c>
      <c r="J464" s="426">
        <f t="shared" ref="J464:J527" si="30">F464*H464</f>
        <v>0</v>
      </c>
      <c r="K464" s="416" t="e">
        <f t="shared" ref="K464:K527" si="31">J464/$H$719</f>
        <v>#DIV/0!</v>
      </c>
      <c r="L464" s="409"/>
      <c r="M464" s="407"/>
    </row>
    <row r="465" spans="1:13" ht="26.25">
      <c r="A465" s="401">
        <v>2285</v>
      </c>
      <c r="B465" s="394">
        <v>3899</v>
      </c>
      <c r="C465" s="326" t="s">
        <v>487</v>
      </c>
      <c r="D465" s="326" t="s">
        <v>1199</v>
      </c>
      <c r="E465" s="326" t="s">
        <v>553</v>
      </c>
      <c r="F465" s="430">
        <v>2</v>
      </c>
      <c r="G465" s="425">
        <v>0</v>
      </c>
      <c r="H465" s="426">
        <f t="shared" si="28"/>
        <v>0</v>
      </c>
      <c r="I465" s="426">
        <f t="shared" si="29"/>
        <v>0</v>
      </c>
      <c r="J465" s="426">
        <f t="shared" si="30"/>
        <v>0</v>
      </c>
      <c r="K465" s="416" t="e">
        <f t="shared" si="31"/>
        <v>#DIV/0!</v>
      </c>
      <c r="L465" s="409"/>
      <c r="M465" s="407"/>
    </row>
    <row r="466" spans="1:13" ht="26.25">
      <c r="A466" s="401">
        <v>2286</v>
      </c>
      <c r="B466" s="394">
        <v>3875</v>
      </c>
      <c r="C466" s="326" t="s">
        <v>487</v>
      </c>
      <c r="D466" s="326" t="s">
        <v>1200</v>
      </c>
      <c r="E466" s="326" t="s">
        <v>553</v>
      </c>
      <c r="F466" s="430">
        <v>2</v>
      </c>
      <c r="G466" s="425">
        <v>0</v>
      </c>
      <c r="H466" s="426">
        <f t="shared" si="28"/>
        <v>0</v>
      </c>
      <c r="I466" s="426">
        <f t="shared" si="29"/>
        <v>0</v>
      </c>
      <c r="J466" s="426">
        <f t="shared" si="30"/>
        <v>0</v>
      </c>
      <c r="K466" s="416" t="e">
        <f t="shared" si="31"/>
        <v>#DIV/0!</v>
      </c>
      <c r="L466" s="409"/>
      <c r="M466" s="407"/>
    </row>
    <row r="467" spans="1:13" ht="26.25">
      <c r="A467" s="401">
        <v>2287</v>
      </c>
      <c r="B467" s="394">
        <v>3898</v>
      </c>
      <c r="C467" s="326" t="s">
        <v>487</v>
      </c>
      <c r="D467" s="326" t="s">
        <v>1201</v>
      </c>
      <c r="E467" s="326" t="s">
        <v>553</v>
      </c>
      <c r="F467" s="430">
        <v>2</v>
      </c>
      <c r="G467" s="425">
        <v>0</v>
      </c>
      <c r="H467" s="426">
        <f t="shared" si="28"/>
        <v>0</v>
      </c>
      <c r="I467" s="426">
        <f t="shared" si="29"/>
        <v>0</v>
      </c>
      <c r="J467" s="426">
        <f t="shared" si="30"/>
        <v>0</v>
      </c>
      <c r="K467" s="416" t="e">
        <f t="shared" si="31"/>
        <v>#DIV/0!</v>
      </c>
      <c r="L467" s="409"/>
      <c r="M467" s="407"/>
    </row>
    <row r="468" spans="1:13">
      <c r="A468" s="401">
        <v>2288</v>
      </c>
      <c r="B468" s="394">
        <v>4048</v>
      </c>
      <c r="C468" s="326" t="s">
        <v>487</v>
      </c>
      <c r="D468" s="326" t="s">
        <v>1202</v>
      </c>
      <c r="E468" s="326" t="s">
        <v>752</v>
      </c>
      <c r="F468" s="430">
        <v>7</v>
      </c>
      <c r="G468" s="425">
        <v>0</v>
      </c>
      <c r="H468" s="426">
        <f t="shared" si="28"/>
        <v>0</v>
      </c>
      <c r="I468" s="426">
        <f t="shared" si="29"/>
        <v>0</v>
      </c>
      <c r="J468" s="426">
        <f t="shared" si="30"/>
        <v>0</v>
      </c>
      <c r="K468" s="416" t="e">
        <f t="shared" si="31"/>
        <v>#DIV/0!</v>
      </c>
      <c r="L468" s="409"/>
      <c r="M468" s="407"/>
    </row>
    <row r="469" spans="1:13" ht="39">
      <c r="A469" s="401">
        <v>2289</v>
      </c>
      <c r="B469" s="394">
        <v>37527</v>
      </c>
      <c r="C469" s="326" t="s">
        <v>487</v>
      </c>
      <c r="D469" s="326" t="s">
        <v>1203</v>
      </c>
      <c r="E469" s="326" t="s">
        <v>553</v>
      </c>
      <c r="F469" s="430">
        <v>2</v>
      </c>
      <c r="G469" s="425">
        <v>0</v>
      </c>
      <c r="H469" s="426">
        <f t="shared" si="28"/>
        <v>0</v>
      </c>
      <c r="I469" s="426">
        <f t="shared" si="29"/>
        <v>0</v>
      </c>
      <c r="J469" s="426">
        <f t="shared" si="30"/>
        <v>0</v>
      </c>
      <c r="K469" s="416" t="e">
        <f t="shared" si="31"/>
        <v>#DIV/0!</v>
      </c>
      <c r="L469" s="409"/>
      <c r="M469" s="407"/>
    </row>
    <row r="470" spans="1:13">
      <c r="A470" s="400" t="s">
        <v>1204</v>
      </c>
      <c r="B470" s="394">
        <v>37459</v>
      </c>
      <c r="C470" s="326" t="s">
        <v>487</v>
      </c>
      <c r="D470" s="326" t="s">
        <v>1205</v>
      </c>
      <c r="E470" s="326" t="s">
        <v>590</v>
      </c>
      <c r="F470" s="430">
        <v>3</v>
      </c>
      <c r="G470" s="425">
        <v>0</v>
      </c>
      <c r="H470" s="426">
        <f t="shared" si="28"/>
        <v>0</v>
      </c>
      <c r="I470" s="426">
        <f t="shared" si="29"/>
        <v>0</v>
      </c>
      <c r="J470" s="426">
        <f t="shared" si="30"/>
        <v>0</v>
      </c>
      <c r="K470" s="416" t="e">
        <f t="shared" si="31"/>
        <v>#DIV/0!</v>
      </c>
      <c r="L470" s="409"/>
      <c r="M470" s="407"/>
    </row>
    <row r="471" spans="1:13" ht="26.25">
      <c r="A471" s="400" t="s">
        <v>1206</v>
      </c>
      <c r="B471" s="394">
        <v>12899</v>
      </c>
      <c r="C471" s="326" t="s">
        <v>487</v>
      </c>
      <c r="D471" s="326" t="s">
        <v>1207</v>
      </c>
      <c r="E471" s="326" t="s">
        <v>553</v>
      </c>
      <c r="F471" s="430">
        <v>1</v>
      </c>
      <c r="G471" s="425">
        <v>0</v>
      </c>
      <c r="H471" s="426">
        <f t="shared" si="28"/>
        <v>0</v>
      </c>
      <c r="I471" s="426">
        <f t="shared" si="29"/>
        <v>0</v>
      </c>
      <c r="J471" s="426">
        <f t="shared" si="30"/>
        <v>0</v>
      </c>
      <c r="K471" s="416" t="e">
        <f t="shared" si="31"/>
        <v>#DIV/0!</v>
      </c>
      <c r="L471" s="409"/>
      <c r="M471" s="407"/>
    </row>
    <row r="472" spans="1:13">
      <c r="A472" s="401">
        <v>2290</v>
      </c>
      <c r="B472" s="394">
        <v>10432</v>
      </c>
      <c r="C472" s="326" t="s">
        <v>487</v>
      </c>
      <c r="D472" s="326" t="s">
        <v>1208</v>
      </c>
      <c r="E472" s="326" t="s">
        <v>553</v>
      </c>
      <c r="F472" s="430">
        <v>3</v>
      </c>
      <c r="G472" s="425">
        <v>0</v>
      </c>
      <c r="H472" s="426">
        <f t="shared" si="28"/>
        <v>0</v>
      </c>
      <c r="I472" s="426">
        <f t="shared" si="29"/>
        <v>0</v>
      </c>
      <c r="J472" s="426">
        <f t="shared" si="30"/>
        <v>0</v>
      </c>
      <c r="K472" s="416" t="e">
        <f t="shared" si="31"/>
        <v>#DIV/0!</v>
      </c>
      <c r="L472" s="409"/>
      <c r="M472" s="407"/>
    </row>
    <row r="473" spans="1:13">
      <c r="A473" s="400" t="s">
        <v>1209</v>
      </c>
      <c r="B473" s="394">
        <v>11560</v>
      </c>
      <c r="C473" s="326" t="s">
        <v>487</v>
      </c>
      <c r="D473" s="326" t="s">
        <v>1210</v>
      </c>
      <c r="E473" s="326" t="s">
        <v>553</v>
      </c>
      <c r="F473" s="430">
        <v>1</v>
      </c>
      <c r="G473" s="425">
        <v>0</v>
      </c>
      <c r="H473" s="426">
        <f t="shared" si="28"/>
        <v>0</v>
      </c>
      <c r="I473" s="426">
        <f t="shared" si="29"/>
        <v>0</v>
      </c>
      <c r="J473" s="426">
        <f t="shared" si="30"/>
        <v>0</v>
      </c>
      <c r="K473" s="416" t="e">
        <f t="shared" si="31"/>
        <v>#DIV/0!</v>
      </c>
      <c r="L473" s="409"/>
      <c r="M473" s="407"/>
    </row>
    <row r="474" spans="1:13">
      <c r="A474" s="401">
        <v>2291</v>
      </c>
      <c r="B474" s="394">
        <v>4179</v>
      </c>
      <c r="C474" s="326" t="s">
        <v>487</v>
      </c>
      <c r="D474" s="326" t="s">
        <v>1211</v>
      </c>
      <c r="E474" s="326" t="s">
        <v>553</v>
      </c>
      <c r="F474" s="430">
        <v>2</v>
      </c>
      <c r="G474" s="425">
        <v>0</v>
      </c>
      <c r="H474" s="426">
        <f t="shared" si="28"/>
        <v>0</v>
      </c>
      <c r="I474" s="426">
        <f t="shared" si="29"/>
        <v>0</v>
      </c>
      <c r="J474" s="426">
        <f t="shared" si="30"/>
        <v>0</v>
      </c>
      <c r="K474" s="416" t="e">
        <f t="shared" si="31"/>
        <v>#DIV/0!</v>
      </c>
      <c r="L474" s="409"/>
      <c r="M474" s="407"/>
    </row>
    <row r="475" spans="1:13">
      <c r="A475" s="401">
        <v>2292</v>
      </c>
      <c r="B475" s="394">
        <v>4209</v>
      </c>
      <c r="C475" s="326" t="s">
        <v>487</v>
      </c>
      <c r="D475" s="326" t="s">
        <v>1212</v>
      </c>
      <c r="E475" s="326" t="s">
        <v>553</v>
      </c>
      <c r="F475" s="430">
        <v>2</v>
      </c>
      <c r="G475" s="425">
        <v>0</v>
      </c>
      <c r="H475" s="426">
        <f t="shared" si="28"/>
        <v>0</v>
      </c>
      <c r="I475" s="426">
        <f t="shared" si="29"/>
        <v>0</v>
      </c>
      <c r="J475" s="426">
        <f t="shared" si="30"/>
        <v>0</v>
      </c>
      <c r="K475" s="416" t="e">
        <f t="shared" si="31"/>
        <v>#DIV/0!</v>
      </c>
      <c r="L475" s="409"/>
      <c r="M475" s="407"/>
    </row>
    <row r="476" spans="1:13">
      <c r="A476" s="401">
        <v>2293</v>
      </c>
      <c r="B476" s="394">
        <v>4180</v>
      </c>
      <c r="C476" s="326" t="s">
        <v>487</v>
      </c>
      <c r="D476" s="326" t="s">
        <v>1213</v>
      </c>
      <c r="E476" s="326" t="s">
        <v>553</v>
      </c>
      <c r="F476" s="430">
        <v>2</v>
      </c>
      <c r="G476" s="425">
        <v>0</v>
      </c>
      <c r="H476" s="426">
        <f t="shared" si="28"/>
        <v>0</v>
      </c>
      <c r="I476" s="426">
        <f t="shared" si="29"/>
        <v>0</v>
      </c>
      <c r="J476" s="426">
        <f t="shared" si="30"/>
        <v>0</v>
      </c>
      <c r="K476" s="416" t="e">
        <f t="shared" si="31"/>
        <v>#DIV/0!</v>
      </c>
      <c r="L476" s="409"/>
      <c r="M476" s="407"/>
    </row>
    <row r="477" spans="1:13">
      <c r="A477" s="401">
        <v>2294</v>
      </c>
      <c r="B477" s="394">
        <v>4181</v>
      </c>
      <c r="C477" s="326" t="s">
        <v>487</v>
      </c>
      <c r="D477" s="326" t="s">
        <v>1214</v>
      </c>
      <c r="E477" s="326" t="s">
        <v>553</v>
      </c>
      <c r="F477" s="430">
        <v>2</v>
      </c>
      <c r="G477" s="425">
        <v>0</v>
      </c>
      <c r="H477" s="426">
        <f t="shared" si="28"/>
        <v>0</v>
      </c>
      <c r="I477" s="426">
        <f t="shared" si="29"/>
        <v>0</v>
      </c>
      <c r="J477" s="426">
        <f t="shared" si="30"/>
        <v>0</v>
      </c>
      <c r="K477" s="416" t="e">
        <f t="shared" si="31"/>
        <v>#DIV/0!</v>
      </c>
      <c r="L477" s="409"/>
      <c r="M477" s="407"/>
    </row>
    <row r="478" spans="1:13">
      <c r="A478" s="401">
        <v>2295</v>
      </c>
      <c r="B478" s="394">
        <v>4208</v>
      </c>
      <c r="C478" s="326" t="s">
        <v>487</v>
      </c>
      <c r="D478" s="326" t="s">
        <v>1215</v>
      </c>
      <c r="E478" s="326" t="s">
        <v>553</v>
      </c>
      <c r="F478" s="430">
        <v>2</v>
      </c>
      <c r="G478" s="425">
        <v>0</v>
      </c>
      <c r="H478" s="426">
        <f t="shared" si="28"/>
        <v>0</v>
      </c>
      <c r="I478" s="426">
        <f t="shared" si="29"/>
        <v>0</v>
      </c>
      <c r="J478" s="426">
        <f t="shared" si="30"/>
        <v>0</v>
      </c>
      <c r="K478" s="416" t="e">
        <f t="shared" si="31"/>
        <v>#DIV/0!</v>
      </c>
      <c r="L478" s="409"/>
      <c r="M478" s="407"/>
    </row>
    <row r="479" spans="1:13">
      <c r="A479" s="401">
        <v>2296</v>
      </c>
      <c r="B479" s="394">
        <v>4182</v>
      </c>
      <c r="C479" s="326" t="s">
        <v>487</v>
      </c>
      <c r="D479" s="326" t="s">
        <v>1216</v>
      </c>
      <c r="E479" s="326" t="s">
        <v>553</v>
      </c>
      <c r="F479" s="430">
        <v>2</v>
      </c>
      <c r="G479" s="425">
        <v>0</v>
      </c>
      <c r="H479" s="426">
        <f t="shared" si="28"/>
        <v>0</v>
      </c>
      <c r="I479" s="426">
        <f t="shared" si="29"/>
        <v>0</v>
      </c>
      <c r="J479" s="426">
        <f t="shared" si="30"/>
        <v>0</v>
      </c>
      <c r="K479" s="416" t="e">
        <f t="shared" si="31"/>
        <v>#DIV/0!</v>
      </c>
      <c r="L479" s="409"/>
      <c r="M479" s="407"/>
    </row>
    <row r="480" spans="1:13">
      <c r="A480" s="401">
        <v>2297</v>
      </c>
      <c r="B480" s="394">
        <v>4178</v>
      </c>
      <c r="C480" s="326" t="s">
        <v>487</v>
      </c>
      <c r="D480" s="326" t="s">
        <v>1217</v>
      </c>
      <c r="E480" s="326" t="s">
        <v>553</v>
      </c>
      <c r="F480" s="430">
        <v>6</v>
      </c>
      <c r="G480" s="425">
        <v>0</v>
      </c>
      <c r="H480" s="426">
        <f t="shared" si="28"/>
        <v>0</v>
      </c>
      <c r="I480" s="426">
        <f t="shared" si="29"/>
        <v>0</v>
      </c>
      <c r="J480" s="426">
        <f t="shared" si="30"/>
        <v>0</v>
      </c>
      <c r="K480" s="416" t="e">
        <f t="shared" si="31"/>
        <v>#DIV/0!</v>
      </c>
      <c r="L480" s="409"/>
      <c r="M480" s="407"/>
    </row>
    <row r="481" spans="1:13">
      <c r="A481" s="401">
        <v>2298</v>
      </c>
      <c r="B481" s="394">
        <v>4183</v>
      </c>
      <c r="C481" s="326" t="s">
        <v>487</v>
      </c>
      <c r="D481" s="326" t="s">
        <v>1218</v>
      </c>
      <c r="E481" s="326" t="s">
        <v>553</v>
      </c>
      <c r="F481" s="430">
        <v>2</v>
      </c>
      <c r="G481" s="425">
        <v>0</v>
      </c>
      <c r="H481" s="426">
        <f t="shared" si="28"/>
        <v>0</v>
      </c>
      <c r="I481" s="426">
        <f t="shared" si="29"/>
        <v>0</v>
      </c>
      <c r="J481" s="426">
        <f t="shared" si="30"/>
        <v>0</v>
      </c>
      <c r="K481" s="416" t="e">
        <f t="shared" si="31"/>
        <v>#DIV/0!</v>
      </c>
      <c r="L481" s="409"/>
      <c r="M481" s="407"/>
    </row>
    <row r="482" spans="1:13">
      <c r="A482" s="401">
        <v>2299</v>
      </c>
      <c r="B482" s="394">
        <v>4212</v>
      </c>
      <c r="C482" s="326" t="s">
        <v>487</v>
      </c>
      <c r="D482" s="326" t="s">
        <v>1219</v>
      </c>
      <c r="E482" s="326" t="s">
        <v>553</v>
      </c>
      <c r="F482" s="430">
        <v>2</v>
      </c>
      <c r="G482" s="425">
        <v>0</v>
      </c>
      <c r="H482" s="426">
        <f t="shared" si="28"/>
        <v>0</v>
      </c>
      <c r="I482" s="426">
        <f t="shared" si="29"/>
        <v>0</v>
      </c>
      <c r="J482" s="426">
        <f t="shared" si="30"/>
        <v>0</v>
      </c>
      <c r="K482" s="416" t="e">
        <f t="shared" si="31"/>
        <v>#DIV/0!</v>
      </c>
      <c r="L482" s="409"/>
      <c r="M482" s="407"/>
    </row>
    <row r="483" spans="1:13">
      <c r="A483" s="401">
        <v>2300</v>
      </c>
      <c r="B483" s="394">
        <v>4214</v>
      </c>
      <c r="C483" s="326" t="s">
        <v>487</v>
      </c>
      <c r="D483" s="326" t="s">
        <v>1220</v>
      </c>
      <c r="E483" s="326" t="s">
        <v>553</v>
      </c>
      <c r="F483" s="430">
        <v>2</v>
      </c>
      <c r="G483" s="425">
        <v>0</v>
      </c>
      <c r="H483" s="426">
        <f t="shared" si="28"/>
        <v>0</v>
      </c>
      <c r="I483" s="426">
        <f t="shared" si="29"/>
        <v>0</v>
      </c>
      <c r="J483" s="426">
        <f t="shared" si="30"/>
        <v>0</v>
      </c>
      <c r="K483" s="416" t="e">
        <f t="shared" si="31"/>
        <v>#DIV/0!</v>
      </c>
      <c r="L483" s="409"/>
      <c r="M483" s="407"/>
    </row>
    <row r="484" spans="1:13">
      <c r="A484" s="401">
        <v>2301</v>
      </c>
      <c r="B484" s="394">
        <v>4215</v>
      </c>
      <c r="C484" s="326" t="s">
        <v>487</v>
      </c>
      <c r="D484" s="326" t="s">
        <v>1221</v>
      </c>
      <c r="E484" s="326" t="s">
        <v>553</v>
      </c>
      <c r="F484" s="430">
        <v>2</v>
      </c>
      <c r="G484" s="425">
        <v>0</v>
      </c>
      <c r="H484" s="426">
        <f t="shared" si="28"/>
        <v>0</v>
      </c>
      <c r="I484" s="426">
        <f t="shared" si="29"/>
        <v>0</v>
      </c>
      <c r="J484" s="426">
        <f t="shared" si="30"/>
        <v>0</v>
      </c>
      <c r="K484" s="416" t="e">
        <f t="shared" si="31"/>
        <v>#DIV/0!</v>
      </c>
      <c r="L484" s="409"/>
      <c r="M484" s="407"/>
    </row>
    <row r="485" spans="1:13">
      <c r="A485" s="401">
        <v>2302</v>
      </c>
      <c r="B485" s="394">
        <v>4210</v>
      </c>
      <c r="C485" s="326" t="s">
        <v>487</v>
      </c>
      <c r="D485" s="326" t="s">
        <v>1222</v>
      </c>
      <c r="E485" s="326" t="s">
        <v>553</v>
      </c>
      <c r="F485" s="430">
        <v>7</v>
      </c>
      <c r="G485" s="425">
        <v>0</v>
      </c>
      <c r="H485" s="426">
        <f t="shared" si="28"/>
        <v>0</v>
      </c>
      <c r="I485" s="426">
        <f t="shared" si="29"/>
        <v>0</v>
      </c>
      <c r="J485" s="426">
        <f t="shared" si="30"/>
        <v>0</v>
      </c>
      <c r="K485" s="416" t="e">
        <f t="shared" si="31"/>
        <v>#DIV/0!</v>
      </c>
      <c r="L485" s="409"/>
      <c r="M485" s="407"/>
    </row>
    <row r="486" spans="1:13">
      <c r="A486" s="401">
        <v>2303</v>
      </c>
      <c r="B486" s="394">
        <v>4211</v>
      </c>
      <c r="C486" s="326" t="s">
        <v>487</v>
      </c>
      <c r="D486" s="326" t="s">
        <v>1223</v>
      </c>
      <c r="E486" s="326" t="s">
        <v>553</v>
      </c>
      <c r="F486" s="430">
        <v>2</v>
      </c>
      <c r="G486" s="425">
        <v>0</v>
      </c>
      <c r="H486" s="426">
        <f t="shared" si="28"/>
        <v>0</v>
      </c>
      <c r="I486" s="426">
        <f t="shared" si="29"/>
        <v>0</v>
      </c>
      <c r="J486" s="426">
        <f t="shared" si="30"/>
        <v>0</v>
      </c>
      <c r="K486" s="416" t="e">
        <f t="shared" si="31"/>
        <v>#DIV/0!</v>
      </c>
      <c r="L486" s="409"/>
      <c r="M486" s="407"/>
    </row>
    <row r="487" spans="1:13">
      <c r="A487" s="400" t="s">
        <v>1224</v>
      </c>
      <c r="B487" s="394">
        <v>4177</v>
      </c>
      <c r="C487" s="326" t="s">
        <v>487</v>
      </c>
      <c r="D487" s="326" t="s">
        <v>1225</v>
      </c>
      <c r="E487" s="326" t="s">
        <v>553</v>
      </c>
      <c r="F487" s="430">
        <v>2</v>
      </c>
      <c r="G487" s="425">
        <v>0</v>
      </c>
      <c r="H487" s="426">
        <f t="shared" si="28"/>
        <v>0</v>
      </c>
      <c r="I487" s="426">
        <f t="shared" si="29"/>
        <v>0</v>
      </c>
      <c r="J487" s="426">
        <f t="shared" si="30"/>
        <v>0</v>
      </c>
      <c r="K487" s="416" t="e">
        <f t="shared" si="31"/>
        <v>#DIV/0!</v>
      </c>
      <c r="L487" s="409"/>
      <c r="M487" s="407"/>
    </row>
    <row r="488" spans="1:13" ht="26.25">
      <c r="A488" s="401">
        <v>2304</v>
      </c>
      <c r="B488" s="394">
        <v>11960</v>
      </c>
      <c r="C488" s="326" t="s">
        <v>487</v>
      </c>
      <c r="D488" s="326" t="s">
        <v>1226</v>
      </c>
      <c r="E488" s="326" t="s">
        <v>553</v>
      </c>
      <c r="F488" s="430">
        <v>10</v>
      </c>
      <c r="G488" s="425">
        <v>0</v>
      </c>
      <c r="H488" s="426">
        <f t="shared" si="28"/>
        <v>0</v>
      </c>
      <c r="I488" s="426">
        <f t="shared" si="29"/>
        <v>0</v>
      </c>
      <c r="J488" s="426">
        <f t="shared" si="30"/>
        <v>0</v>
      </c>
      <c r="K488" s="416" t="e">
        <f t="shared" si="31"/>
        <v>#DIV/0!</v>
      </c>
      <c r="L488" s="409"/>
      <c r="M488" s="407"/>
    </row>
    <row r="489" spans="1:13" ht="26.25">
      <c r="A489" s="401">
        <v>2305</v>
      </c>
      <c r="B489" s="394">
        <v>4333</v>
      </c>
      <c r="C489" s="326" t="s">
        <v>487</v>
      </c>
      <c r="D489" s="326" t="s">
        <v>1227</v>
      </c>
      <c r="E489" s="326" t="s">
        <v>553</v>
      </c>
      <c r="F489" s="430">
        <v>10</v>
      </c>
      <c r="G489" s="425">
        <v>0</v>
      </c>
      <c r="H489" s="426">
        <f t="shared" si="28"/>
        <v>0</v>
      </c>
      <c r="I489" s="426">
        <f t="shared" si="29"/>
        <v>0</v>
      </c>
      <c r="J489" s="426">
        <f t="shared" si="30"/>
        <v>0</v>
      </c>
      <c r="K489" s="416" t="e">
        <f t="shared" si="31"/>
        <v>#DIV/0!</v>
      </c>
      <c r="L489" s="409"/>
      <c r="M489" s="407"/>
    </row>
    <row r="490" spans="1:13" ht="26.25">
      <c r="A490" s="401">
        <v>2306</v>
      </c>
      <c r="B490" s="394">
        <v>4358</v>
      </c>
      <c r="C490" s="326" t="s">
        <v>487</v>
      </c>
      <c r="D490" s="326" t="s">
        <v>1228</v>
      </c>
      <c r="E490" s="326" t="s">
        <v>553</v>
      </c>
      <c r="F490" s="430">
        <v>5</v>
      </c>
      <c r="G490" s="425">
        <v>0</v>
      </c>
      <c r="H490" s="426">
        <f t="shared" si="28"/>
        <v>0</v>
      </c>
      <c r="I490" s="426">
        <f t="shared" si="29"/>
        <v>0</v>
      </c>
      <c r="J490" s="426">
        <f t="shared" si="30"/>
        <v>0</v>
      </c>
      <c r="K490" s="416" t="e">
        <f t="shared" si="31"/>
        <v>#DIV/0!</v>
      </c>
      <c r="L490" s="409"/>
      <c r="M490" s="407"/>
    </row>
    <row r="491" spans="1:13" ht="39">
      <c r="A491" s="401">
        <v>2307</v>
      </c>
      <c r="B491" s="394">
        <v>11955</v>
      </c>
      <c r="C491" s="326" t="s">
        <v>487</v>
      </c>
      <c r="D491" s="326" t="s">
        <v>1229</v>
      </c>
      <c r="E491" s="326" t="s">
        <v>553</v>
      </c>
      <c r="F491" s="430">
        <v>10</v>
      </c>
      <c r="G491" s="425">
        <v>0</v>
      </c>
      <c r="H491" s="426">
        <f t="shared" si="28"/>
        <v>0</v>
      </c>
      <c r="I491" s="426">
        <f t="shared" si="29"/>
        <v>0</v>
      </c>
      <c r="J491" s="426">
        <f t="shared" si="30"/>
        <v>0</v>
      </c>
      <c r="K491" s="416" t="e">
        <f t="shared" si="31"/>
        <v>#DIV/0!</v>
      </c>
      <c r="L491" s="409"/>
      <c r="M491" s="407"/>
    </row>
    <row r="492" spans="1:13" ht="26.25">
      <c r="A492" s="401">
        <v>2308</v>
      </c>
      <c r="B492" s="394">
        <v>20078</v>
      </c>
      <c r="C492" s="326" t="s">
        <v>487</v>
      </c>
      <c r="D492" s="326" t="s">
        <v>1230</v>
      </c>
      <c r="E492" s="326" t="s">
        <v>553</v>
      </c>
      <c r="F492" s="430">
        <v>1</v>
      </c>
      <c r="G492" s="425">
        <v>0</v>
      </c>
      <c r="H492" s="426">
        <f t="shared" si="28"/>
        <v>0</v>
      </c>
      <c r="I492" s="426">
        <f t="shared" si="29"/>
        <v>0</v>
      </c>
      <c r="J492" s="426">
        <f t="shared" si="30"/>
        <v>0</v>
      </c>
      <c r="K492" s="416" t="e">
        <f t="shared" si="31"/>
        <v>#DIV/0!</v>
      </c>
      <c r="L492" s="409"/>
      <c r="M492" s="407"/>
    </row>
    <row r="493" spans="1:13">
      <c r="A493" s="401">
        <v>2309</v>
      </c>
      <c r="B493" s="394">
        <v>4900</v>
      </c>
      <c r="C493" s="326" t="s">
        <v>487</v>
      </c>
      <c r="D493" s="326" t="s">
        <v>1231</v>
      </c>
      <c r="E493" s="326" t="s">
        <v>553</v>
      </c>
      <c r="F493" s="430">
        <v>3</v>
      </c>
      <c r="G493" s="425">
        <v>0</v>
      </c>
      <c r="H493" s="426">
        <f t="shared" si="28"/>
        <v>0</v>
      </c>
      <c r="I493" s="426">
        <f t="shared" si="29"/>
        <v>0</v>
      </c>
      <c r="J493" s="426">
        <f t="shared" si="30"/>
        <v>0</v>
      </c>
      <c r="K493" s="416" t="e">
        <f t="shared" si="31"/>
        <v>#DIV/0!</v>
      </c>
      <c r="L493" s="409"/>
      <c r="M493" s="407"/>
    </row>
    <row r="494" spans="1:13">
      <c r="A494" s="401">
        <v>2310</v>
      </c>
      <c r="B494" s="394">
        <v>4895</v>
      </c>
      <c r="C494" s="326" t="s">
        <v>487</v>
      </c>
      <c r="D494" s="326" t="s">
        <v>1232</v>
      </c>
      <c r="E494" s="326" t="s">
        <v>553</v>
      </c>
      <c r="F494" s="430">
        <v>3</v>
      </c>
      <c r="G494" s="425">
        <v>0</v>
      </c>
      <c r="H494" s="426">
        <f t="shared" si="28"/>
        <v>0</v>
      </c>
      <c r="I494" s="426">
        <f t="shared" si="29"/>
        <v>0</v>
      </c>
      <c r="J494" s="426">
        <f t="shared" si="30"/>
        <v>0</v>
      </c>
      <c r="K494" s="416" t="e">
        <f t="shared" si="31"/>
        <v>#DIV/0!</v>
      </c>
      <c r="L494" s="409"/>
      <c r="M494" s="407"/>
    </row>
    <row r="495" spans="1:13">
      <c r="A495" s="401">
        <v>2311</v>
      </c>
      <c r="B495" s="394">
        <v>4896</v>
      </c>
      <c r="C495" s="326" t="s">
        <v>487</v>
      </c>
      <c r="D495" s="326" t="s">
        <v>1233</v>
      </c>
      <c r="E495" s="326" t="s">
        <v>553</v>
      </c>
      <c r="F495" s="430">
        <v>3</v>
      </c>
      <c r="G495" s="425">
        <v>0</v>
      </c>
      <c r="H495" s="426">
        <f t="shared" si="28"/>
        <v>0</v>
      </c>
      <c r="I495" s="426">
        <f t="shared" si="29"/>
        <v>0</v>
      </c>
      <c r="J495" s="426">
        <f t="shared" si="30"/>
        <v>0</v>
      </c>
      <c r="K495" s="416" t="e">
        <f t="shared" si="31"/>
        <v>#DIV/0!</v>
      </c>
      <c r="L495" s="409"/>
      <c r="M495" s="407"/>
    </row>
    <row r="496" spans="1:13">
      <c r="A496" s="401">
        <v>2312</v>
      </c>
      <c r="B496" s="394">
        <v>11071</v>
      </c>
      <c r="C496" s="326" t="s">
        <v>487</v>
      </c>
      <c r="D496" s="326" t="s">
        <v>1234</v>
      </c>
      <c r="E496" s="326" t="s">
        <v>553</v>
      </c>
      <c r="F496" s="430">
        <v>1</v>
      </c>
      <c r="G496" s="425">
        <v>0</v>
      </c>
      <c r="H496" s="426">
        <f t="shared" si="28"/>
        <v>0</v>
      </c>
      <c r="I496" s="426">
        <f t="shared" si="29"/>
        <v>0</v>
      </c>
      <c r="J496" s="426">
        <f t="shared" si="30"/>
        <v>0</v>
      </c>
      <c r="K496" s="416" t="e">
        <f t="shared" si="31"/>
        <v>#DIV/0!</v>
      </c>
      <c r="L496" s="409"/>
      <c r="M496" s="407"/>
    </row>
    <row r="497" spans="1:13">
      <c r="A497" s="401">
        <v>2313</v>
      </c>
      <c r="B497" s="394">
        <v>11072</v>
      </c>
      <c r="C497" s="326" t="s">
        <v>487</v>
      </c>
      <c r="D497" s="326" t="s">
        <v>1235</v>
      </c>
      <c r="E497" s="326" t="s">
        <v>553</v>
      </c>
      <c r="F497" s="430">
        <v>1</v>
      </c>
      <c r="G497" s="425">
        <v>0</v>
      </c>
      <c r="H497" s="426">
        <f t="shared" si="28"/>
        <v>0</v>
      </c>
      <c r="I497" s="426">
        <f t="shared" si="29"/>
        <v>0</v>
      </c>
      <c r="J497" s="426">
        <f t="shared" si="30"/>
        <v>0</v>
      </c>
      <c r="K497" s="416" t="e">
        <f t="shared" si="31"/>
        <v>#DIV/0!</v>
      </c>
      <c r="L497" s="409"/>
      <c r="M497" s="407"/>
    </row>
    <row r="498" spans="1:13">
      <c r="A498" s="401">
        <v>2314</v>
      </c>
      <c r="B498" s="394">
        <v>11073</v>
      </c>
      <c r="C498" s="326" t="s">
        <v>487</v>
      </c>
      <c r="D498" s="326" t="s">
        <v>1236</v>
      </c>
      <c r="E498" s="326" t="s">
        <v>553</v>
      </c>
      <c r="F498" s="430">
        <v>1</v>
      </c>
      <c r="G498" s="425">
        <v>0</v>
      </c>
      <c r="H498" s="426">
        <f t="shared" si="28"/>
        <v>0</v>
      </c>
      <c r="I498" s="426">
        <f t="shared" si="29"/>
        <v>0</v>
      </c>
      <c r="J498" s="426">
        <f t="shared" si="30"/>
        <v>0</v>
      </c>
      <c r="K498" s="416" t="e">
        <f t="shared" si="31"/>
        <v>#DIV/0!</v>
      </c>
      <c r="L498" s="409"/>
      <c r="M498" s="407"/>
    </row>
    <row r="499" spans="1:13">
      <c r="A499" s="400" t="s">
        <v>1237</v>
      </c>
      <c r="B499" s="394">
        <v>4888</v>
      </c>
      <c r="C499" s="326" t="s">
        <v>487</v>
      </c>
      <c r="D499" s="326" t="s">
        <v>1238</v>
      </c>
      <c r="E499" s="326" t="s">
        <v>553</v>
      </c>
      <c r="F499" s="430">
        <v>1</v>
      </c>
      <c r="G499" s="425">
        <v>0</v>
      </c>
      <c r="H499" s="426">
        <f t="shared" si="28"/>
        <v>0</v>
      </c>
      <c r="I499" s="426">
        <f t="shared" si="29"/>
        <v>0</v>
      </c>
      <c r="J499" s="426">
        <f t="shared" si="30"/>
        <v>0</v>
      </c>
      <c r="K499" s="416" t="e">
        <f t="shared" si="31"/>
        <v>#DIV/0!</v>
      </c>
      <c r="L499" s="409"/>
      <c r="M499" s="407"/>
    </row>
    <row r="500" spans="1:13">
      <c r="A500" s="401">
        <v>2315</v>
      </c>
      <c r="B500" s="394">
        <v>21059</v>
      </c>
      <c r="C500" s="326" t="s">
        <v>487</v>
      </c>
      <c r="D500" s="326" t="s">
        <v>1239</v>
      </c>
      <c r="E500" s="326" t="s">
        <v>553</v>
      </c>
      <c r="F500" s="430">
        <v>2</v>
      </c>
      <c r="G500" s="425">
        <v>0</v>
      </c>
      <c r="H500" s="426">
        <f t="shared" si="28"/>
        <v>0</v>
      </c>
      <c r="I500" s="426">
        <f t="shared" si="29"/>
        <v>0</v>
      </c>
      <c r="J500" s="426">
        <f t="shared" si="30"/>
        <v>0</v>
      </c>
      <c r="K500" s="416" t="e">
        <f t="shared" si="31"/>
        <v>#DIV/0!</v>
      </c>
      <c r="L500" s="409"/>
      <c r="M500" s="407"/>
    </row>
    <row r="501" spans="1:13">
      <c r="A501" s="401">
        <v>2316</v>
      </c>
      <c r="B501" s="394">
        <v>11234</v>
      </c>
      <c r="C501" s="326" t="s">
        <v>487</v>
      </c>
      <c r="D501" s="326" t="s">
        <v>1240</v>
      </c>
      <c r="E501" s="326" t="s">
        <v>553</v>
      </c>
      <c r="F501" s="430">
        <v>2</v>
      </c>
      <c r="G501" s="425">
        <v>0</v>
      </c>
      <c r="H501" s="426">
        <f t="shared" si="28"/>
        <v>0</v>
      </c>
      <c r="I501" s="426">
        <f t="shared" si="29"/>
        <v>0</v>
      </c>
      <c r="J501" s="426">
        <f t="shared" si="30"/>
        <v>0</v>
      </c>
      <c r="K501" s="416" t="e">
        <f t="shared" si="31"/>
        <v>#DIV/0!</v>
      </c>
      <c r="L501" s="409"/>
      <c r="M501" s="407"/>
    </row>
    <row r="502" spans="1:13">
      <c r="A502" s="401">
        <v>2317</v>
      </c>
      <c r="B502" s="394">
        <v>21060</v>
      </c>
      <c r="C502" s="326" t="s">
        <v>487</v>
      </c>
      <c r="D502" s="326" t="s">
        <v>1241</v>
      </c>
      <c r="E502" s="326" t="s">
        <v>553</v>
      </c>
      <c r="F502" s="430">
        <v>2</v>
      </c>
      <c r="G502" s="425">
        <v>0</v>
      </c>
      <c r="H502" s="426">
        <f t="shared" si="28"/>
        <v>0</v>
      </c>
      <c r="I502" s="426">
        <f t="shared" si="29"/>
        <v>0</v>
      </c>
      <c r="J502" s="426">
        <f t="shared" si="30"/>
        <v>0</v>
      </c>
      <c r="K502" s="416" t="e">
        <f t="shared" si="31"/>
        <v>#DIV/0!</v>
      </c>
      <c r="L502" s="409"/>
      <c r="M502" s="407"/>
    </row>
    <row r="503" spans="1:13">
      <c r="A503" s="401">
        <v>2318</v>
      </c>
      <c r="B503" s="394">
        <v>21061</v>
      </c>
      <c r="C503" s="326" t="s">
        <v>487</v>
      </c>
      <c r="D503" s="326" t="s">
        <v>1242</v>
      </c>
      <c r="E503" s="326" t="s">
        <v>553</v>
      </c>
      <c r="F503" s="430">
        <v>2</v>
      </c>
      <c r="G503" s="425">
        <v>0</v>
      </c>
      <c r="H503" s="426">
        <f t="shared" si="28"/>
        <v>0</v>
      </c>
      <c r="I503" s="426">
        <f t="shared" si="29"/>
        <v>0</v>
      </c>
      <c r="J503" s="426">
        <f t="shared" si="30"/>
        <v>0</v>
      </c>
      <c r="K503" s="416" t="e">
        <f t="shared" si="31"/>
        <v>#DIV/0!</v>
      </c>
      <c r="L503" s="409"/>
      <c r="M503" s="407"/>
    </row>
    <row r="504" spans="1:13">
      <c r="A504" s="401">
        <v>2319</v>
      </c>
      <c r="B504" s="394">
        <v>21062</v>
      </c>
      <c r="C504" s="326" t="s">
        <v>487</v>
      </c>
      <c r="D504" s="326" t="s">
        <v>1243</v>
      </c>
      <c r="E504" s="326" t="s">
        <v>553</v>
      </c>
      <c r="F504" s="430">
        <v>2</v>
      </c>
      <c r="G504" s="425">
        <v>0</v>
      </c>
      <c r="H504" s="426">
        <f t="shared" si="28"/>
        <v>0</v>
      </c>
      <c r="I504" s="426">
        <f t="shared" si="29"/>
        <v>0</v>
      </c>
      <c r="J504" s="426">
        <f t="shared" si="30"/>
        <v>0</v>
      </c>
      <c r="K504" s="416" t="e">
        <f t="shared" si="31"/>
        <v>#DIV/0!</v>
      </c>
      <c r="L504" s="409"/>
      <c r="M504" s="407"/>
    </row>
    <row r="505" spans="1:13">
      <c r="A505" s="401">
        <v>2320</v>
      </c>
      <c r="B505" s="394">
        <v>11708</v>
      </c>
      <c r="C505" s="326" t="s">
        <v>487</v>
      </c>
      <c r="D505" s="326" t="s">
        <v>1244</v>
      </c>
      <c r="E505" s="326" t="s">
        <v>553</v>
      </c>
      <c r="F505" s="430">
        <v>4</v>
      </c>
      <c r="G505" s="425">
        <v>0</v>
      </c>
      <c r="H505" s="426">
        <f t="shared" si="28"/>
        <v>0</v>
      </c>
      <c r="I505" s="426">
        <f t="shared" si="29"/>
        <v>0</v>
      </c>
      <c r="J505" s="426">
        <f t="shared" si="30"/>
        <v>0</v>
      </c>
      <c r="K505" s="416" t="e">
        <f t="shared" si="31"/>
        <v>#DIV/0!</v>
      </c>
      <c r="L505" s="409"/>
      <c r="M505" s="407"/>
    </row>
    <row r="506" spans="1:13">
      <c r="A506" s="401">
        <v>2321</v>
      </c>
      <c r="B506" s="394">
        <v>11707</v>
      </c>
      <c r="C506" s="326" t="s">
        <v>487</v>
      </c>
      <c r="D506" s="326" t="s">
        <v>1245</v>
      </c>
      <c r="E506" s="326" t="s">
        <v>553</v>
      </c>
      <c r="F506" s="430">
        <v>2</v>
      </c>
      <c r="G506" s="425">
        <v>0</v>
      </c>
      <c r="H506" s="426">
        <f t="shared" si="28"/>
        <v>0</v>
      </c>
      <c r="I506" s="426">
        <f t="shared" si="29"/>
        <v>0</v>
      </c>
      <c r="J506" s="426">
        <f t="shared" si="30"/>
        <v>0</v>
      </c>
      <c r="K506" s="416" t="e">
        <f t="shared" si="31"/>
        <v>#DIV/0!</v>
      </c>
      <c r="L506" s="409"/>
      <c r="M506" s="407"/>
    </row>
    <row r="507" spans="1:13" ht="26.25">
      <c r="A507" s="401">
        <v>2322</v>
      </c>
      <c r="B507" s="394">
        <v>11743</v>
      </c>
      <c r="C507" s="326" t="s">
        <v>487</v>
      </c>
      <c r="D507" s="326" t="s">
        <v>1246</v>
      </c>
      <c r="E507" s="326" t="s">
        <v>553</v>
      </c>
      <c r="F507" s="430">
        <v>4</v>
      </c>
      <c r="G507" s="425">
        <v>0</v>
      </c>
      <c r="H507" s="426">
        <f t="shared" si="28"/>
        <v>0</v>
      </c>
      <c r="I507" s="426">
        <f t="shared" si="29"/>
        <v>0</v>
      </c>
      <c r="J507" s="426">
        <f t="shared" si="30"/>
        <v>0</v>
      </c>
      <c r="K507" s="416" t="e">
        <f t="shared" si="31"/>
        <v>#DIV/0!</v>
      </c>
      <c r="L507" s="409"/>
      <c r="M507" s="407"/>
    </row>
    <row r="508" spans="1:13">
      <c r="A508" s="401">
        <v>2334</v>
      </c>
      <c r="B508" s="394">
        <v>20043</v>
      </c>
      <c r="C508" s="326" t="s">
        <v>487</v>
      </c>
      <c r="D508" s="326" t="s">
        <v>1247</v>
      </c>
      <c r="E508" s="326" t="s">
        <v>553</v>
      </c>
      <c r="F508" s="430">
        <v>2</v>
      </c>
      <c r="G508" s="425">
        <v>0</v>
      </c>
      <c r="H508" s="426">
        <f t="shared" si="28"/>
        <v>0</v>
      </c>
      <c r="I508" s="426">
        <f t="shared" si="29"/>
        <v>0</v>
      </c>
      <c r="J508" s="426">
        <f t="shared" si="30"/>
        <v>0</v>
      </c>
      <c r="K508" s="416" t="e">
        <f t="shared" si="31"/>
        <v>#DIV/0!</v>
      </c>
      <c r="L508" s="409"/>
      <c r="M508" s="407"/>
    </row>
    <row r="509" spans="1:13">
      <c r="A509" s="401">
        <v>2335</v>
      </c>
      <c r="B509" s="394">
        <v>20044</v>
      </c>
      <c r="C509" s="326" t="s">
        <v>487</v>
      </c>
      <c r="D509" s="326" t="s">
        <v>1248</v>
      </c>
      <c r="E509" s="326" t="s">
        <v>553</v>
      </c>
      <c r="F509" s="430">
        <v>2</v>
      </c>
      <c r="G509" s="425">
        <v>0</v>
      </c>
      <c r="H509" s="426">
        <f t="shared" si="28"/>
        <v>0</v>
      </c>
      <c r="I509" s="426">
        <f t="shared" si="29"/>
        <v>0</v>
      </c>
      <c r="J509" s="426">
        <f t="shared" si="30"/>
        <v>0</v>
      </c>
      <c r="K509" s="416" t="e">
        <f t="shared" si="31"/>
        <v>#DIV/0!</v>
      </c>
      <c r="L509" s="409"/>
      <c r="M509" s="407"/>
    </row>
    <row r="510" spans="1:13">
      <c r="A510" s="401">
        <v>2337</v>
      </c>
      <c r="B510" s="394">
        <v>20042</v>
      </c>
      <c r="C510" s="326" t="s">
        <v>487</v>
      </c>
      <c r="D510" s="326" t="s">
        <v>1249</v>
      </c>
      <c r="E510" s="326" t="s">
        <v>553</v>
      </c>
      <c r="F510" s="430">
        <v>2</v>
      </c>
      <c r="G510" s="425">
        <v>0</v>
      </c>
      <c r="H510" s="426">
        <f t="shared" si="28"/>
        <v>0</v>
      </c>
      <c r="I510" s="426">
        <f t="shared" si="29"/>
        <v>0</v>
      </c>
      <c r="J510" s="426">
        <f t="shared" si="30"/>
        <v>0</v>
      </c>
      <c r="K510" s="416" t="e">
        <f t="shared" si="31"/>
        <v>#DIV/0!</v>
      </c>
      <c r="L510" s="409"/>
      <c r="M510" s="407"/>
    </row>
    <row r="511" spans="1:13" ht="26.25">
      <c r="A511" s="401">
        <v>2339</v>
      </c>
      <c r="B511" s="394">
        <v>11677</v>
      </c>
      <c r="C511" s="326" t="s">
        <v>487</v>
      </c>
      <c r="D511" s="326" t="s">
        <v>1250</v>
      </c>
      <c r="E511" s="326" t="s">
        <v>553</v>
      </c>
      <c r="F511" s="430">
        <v>3</v>
      </c>
      <c r="G511" s="425">
        <v>0</v>
      </c>
      <c r="H511" s="426">
        <f t="shared" si="28"/>
        <v>0</v>
      </c>
      <c r="I511" s="426">
        <f t="shared" si="29"/>
        <v>0</v>
      </c>
      <c r="J511" s="426">
        <f t="shared" si="30"/>
        <v>0</v>
      </c>
      <c r="K511" s="416" t="e">
        <f t="shared" si="31"/>
        <v>#DIV/0!</v>
      </c>
      <c r="L511" s="409"/>
      <c r="M511" s="407"/>
    </row>
    <row r="512" spans="1:13">
      <c r="A512" s="401">
        <v>2340</v>
      </c>
      <c r="B512" s="394">
        <v>6019</v>
      </c>
      <c r="C512" s="326" t="s">
        <v>487</v>
      </c>
      <c r="D512" s="326" t="s">
        <v>1251</v>
      </c>
      <c r="E512" s="326" t="s">
        <v>553</v>
      </c>
      <c r="F512" s="430">
        <v>2</v>
      </c>
      <c r="G512" s="425">
        <v>0</v>
      </c>
      <c r="H512" s="426">
        <f t="shared" si="28"/>
        <v>0</v>
      </c>
      <c r="I512" s="426">
        <f t="shared" si="29"/>
        <v>0</v>
      </c>
      <c r="J512" s="426">
        <f t="shared" si="30"/>
        <v>0</v>
      </c>
      <c r="K512" s="416" t="e">
        <f t="shared" si="31"/>
        <v>#DIV/0!</v>
      </c>
      <c r="L512" s="409"/>
      <c r="M512" s="407"/>
    </row>
    <row r="513" spans="1:13" ht="26.25">
      <c r="A513" s="401">
        <v>2341</v>
      </c>
      <c r="B513" s="394">
        <v>6010</v>
      </c>
      <c r="C513" s="326" t="s">
        <v>487</v>
      </c>
      <c r="D513" s="326" t="s">
        <v>1252</v>
      </c>
      <c r="E513" s="326" t="s">
        <v>553</v>
      </c>
      <c r="F513" s="430">
        <v>4</v>
      </c>
      <c r="G513" s="425">
        <v>0</v>
      </c>
      <c r="H513" s="426">
        <f t="shared" si="28"/>
        <v>0</v>
      </c>
      <c r="I513" s="426">
        <f t="shared" si="29"/>
        <v>0</v>
      </c>
      <c r="J513" s="426">
        <f t="shared" si="30"/>
        <v>0</v>
      </c>
      <c r="K513" s="416" t="e">
        <f t="shared" si="31"/>
        <v>#DIV/0!</v>
      </c>
      <c r="L513" s="409"/>
      <c r="M513" s="407"/>
    </row>
    <row r="514" spans="1:13">
      <c r="A514" s="401">
        <v>2342</v>
      </c>
      <c r="B514" s="394">
        <v>6028</v>
      </c>
      <c r="C514" s="326" t="s">
        <v>487</v>
      </c>
      <c r="D514" s="326" t="s">
        <v>1253</v>
      </c>
      <c r="E514" s="326" t="s">
        <v>553</v>
      </c>
      <c r="F514" s="430">
        <v>2</v>
      </c>
      <c r="G514" s="425">
        <v>0</v>
      </c>
      <c r="H514" s="426">
        <f t="shared" si="28"/>
        <v>0</v>
      </c>
      <c r="I514" s="426">
        <f t="shared" si="29"/>
        <v>0</v>
      </c>
      <c r="J514" s="426">
        <f t="shared" si="30"/>
        <v>0</v>
      </c>
      <c r="K514" s="416" t="e">
        <f t="shared" si="31"/>
        <v>#DIV/0!</v>
      </c>
      <c r="L514" s="409"/>
      <c r="M514" s="407"/>
    </row>
    <row r="515" spans="1:13" ht="26.25">
      <c r="A515" s="401">
        <v>2343</v>
      </c>
      <c r="B515" s="394">
        <v>6011</v>
      </c>
      <c r="C515" s="326" t="s">
        <v>487</v>
      </c>
      <c r="D515" s="326" t="s">
        <v>1254</v>
      </c>
      <c r="E515" s="326" t="s">
        <v>553</v>
      </c>
      <c r="F515" s="430">
        <v>2</v>
      </c>
      <c r="G515" s="425">
        <v>0</v>
      </c>
      <c r="H515" s="426">
        <f t="shared" si="28"/>
        <v>0</v>
      </c>
      <c r="I515" s="426">
        <f t="shared" si="29"/>
        <v>0</v>
      </c>
      <c r="J515" s="426">
        <f t="shared" si="30"/>
        <v>0</v>
      </c>
      <c r="K515" s="416" t="e">
        <f t="shared" si="31"/>
        <v>#DIV/0!</v>
      </c>
      <c r="L515" s="409"/>
      <c r="M515" s="407"/>
    </row>
    <row r="516" spans="1:13">
      <c r="A516" s="401">
        <v>2344</v>
      </c>
      <c r="B516" s="394">
        <v>6012</v>
      </c>
      <c r="C516" s="326" t="s">
        <v>487</v>
      </c>
      <c r="D516" s="326" t="s">
        <v>1255</v>
      </c>
      <c r="E516" s="326" t="s">
        <v>553</v>
      </c>
      <c r="F516" s="430">
        <v>2</v>
      </c>
      <c r="G516" s="425">
        <v>0</v>
      </c>
      <c r="H516" s="426">
        <f t="shared" si="28"/>
        <v>0</v>
      </c>
      <c r="I516" s="426">
        <f t="shared" si="29"/>
        <v>0</v>
      </c>
      <c r="J516" s="426">
        <f t="shared" si="30"/>
        <v>0</v>
      </c>
      <c r="K516" s="416" t="e">
        <f t="shared" si="31"/>
        <v>#DIV/0!</v>
      </c>
      <c r="L516" s="409"/>
      <c r="M516" s="407"/>
    </row>
    <row r="517" spans="1:13" ht="26.25">
      <c r="A517" s="401">
        <v>2345</v>
      </c>
      <c r="B517" s="394">
        <v>6016</v>
      </c>
      <c r="C517" s="326" t="s">
        <v>487</v>
      </c>
      <c r="D517" s="326" t="s">
        <v>1256</v>
      </c>
      <c r="E517" s="326" t="s">
        <v>553</v>
      </c>
      <c r="F517" s="430">
        <v>5</v>
      </c>
      <c r="G517" s="425">
        <v>0</v>
      </c>
      <c r="H517" s="426">
        <f t="shared" si="28"/>
        <v>0</v>
      </c>
      <c r="I517" s="426">
        <f t="shared" si="29"/>
        <v>0</v>
      </c>
      <c r="J517" s="426">
        <f t="shared" si="30"/>
        <v>0</v>
      </c>
      <c r="K517" s="416" t="e">
        <f t="shared" si="31"/>
        <v>#DIV/0!</v>
      </c>
      <c r="L517" s="409"/>
      <c r="M517" s="407"/>
    </row>
    <row r="518" spans="1:13">
      <c r="A518" s="401">
        <v>2346</v>
      </c>
      <c r="B518" s="394">
        <v>6027</v>
      </c>
      <c r="C518" s="326" t="s">
        <v>487</v>
      </c>
      <c r="D518" s="326" t="s">
        <v>1257</v>
      </c>
      <c r="E518" s="326" t="s">
        <v>553</v>
      </c>
      <c r="F518" s="430">
        <v>1</v>
      </c>
      <c r="G518" s="425">
        <v>0</v>
      </c>
      <c r="H518" s="426">
        <f t="shared" si="28"/>
        <v>0</v>
      </c>
      <c r="I518" s="426">
        <f t="shared" si="29"/>
        <v>0</v>
      </c>
      <c r="J518" s="426">
        <f t="shared" si="30"/>
        <v>0</v>
      </c>
      <c r="K518" s="416" t="e">
        <f t="shared" si="31"/>
        <v>#DIV/0!</v>
      </c>
      <c r="L518" s="409"/>
      <c r="M518" s="407"/>
    </row>
    <row r="519" spans="1:13" ht="26.25">
      <c r="A519" s="400" t="s">
        <v>1258</v>
      </c>
      <c r="B519" s="394">
        <v>6020</v>
      </c>
      <c r="C519" s="326" t="s">
        <v>487</v>
      </c>
      <c r="D519" s="326" t="s">
        <v>1259</v>
      </c>
      <c r="E519" s="326" t="s">
        <v>553</v>
      </c>
      <c r="F519" s="430">
        <v>1</v>
      </c>
      <c r="G519" s="425">
        <v>0</v>
      </c>
      <c r="H519" s="426">
        <f t="shared" si="28"/>
        <v>0</v>
      </c>
      <c r="I519" s="426">
        <f t="shared" si="29"/>
        <v>0</v>
      </c>
      <c r="J519" s="426">
        <f t="shared" si="30"/>
        <v>0</v>
      </c>
      <c r="K519" s="416" t="e">
        <f t="shared" si="31"/>
        <v>#DIV/0!</v>
      </c>
      <c r="L519" s="409"/>
      <c r="M519" s="407"/>
    </row>
    <row r="520" spans="1:13" ht="26.25">
      <c r="A520" s="400" t="s">
        <v>1260</v>
      </c>
      <c r="B520" s="394">
        <v>11678</v>
      </c>
      <c r="C520" s="326" t="s">
        <v>487</v>
      </c>
      <c r="D520" s="326" t="s">
        <v>1261</v>
      </c>
      <c r="E520" s="326" t="s">
        <v>553</v>
      </c>
      <c r="F520" s="430">
        <v>1</v>
      </c>
      <c r="G520" s="425">
        <v>0</v>
      </c>
      <c r="H520" s="426">
        <f t="shared" si="28"/>
        <v>0</v>
      </c>
      <c r="I520" s="426">
        <f t="shared" si="29"/>
        <v>0</v>
      </c>
      <c r="J520" s="426">
        <f t="shared" si="30"/>
        <v>0</v>
      </c>
      <c r="K520" s="416" t="e">
        <f t="shared" si="31"/>
        <v>#DIV/0!</v>
      </c>
      <c r="L520" s="409"/>
      <c r="M520" s="407"/>
    </row>
    <row r="521" spans="1:13" ht="26.25">
      <c r="A521" s="401">
        <v>2347</v>
      </c>
      <c r="B521" s="394">
        <v>6021</v>
      </c>
      <c r="C521" s="326" t="s">
        <v>487</v>
      </c>
      <c r="D521" s="326" t="s">
        <v>1262</v>
      </c>
      <c r="E521" s="326" t="s">
        <v>553</v>
      </c>
      <c r="F521" s="430">
        <v>3</v>
      </c>
      <c r="G521" s="425">
        <v>0</v>
      </c>
      <c r="H521" s="426">
        <f t="shared" si="28"/>
        <v>0</v>
      </c>
      <c r="I521" s="426">
        <f t="shared" si="29"/>
        <v>0</v>
      </c>
      <c r="J521" s="426">
        <f t="shared" si="30"/>
        <v>0</v>
      </c>
      <c r="K521" s="416" t="e">
        <f t="shared" si="31"/>
        <v>#DIV/0!</v>
      </c>
      <c r="L521" s="409"/>
      <c r="M521" s="407"/>
    </row>
    <row r="522" spans="1:13" ht="26.25">
      <c r="A522" s="401">
        <v>2348</v>
      </c>
      <c r="B522" s="394">
        <v>6024</v>
      </c>
      <c r="C522" s="326" t="s">
        <v>487</v>
      </c>
      <c r="D522" s="326" t="s">
        <v>1263</v>
      </c>
      <c r="E522" s="326" t="s">
        <v>553</v>
      </c>
      <c r="F522" s="430">
        <v>3</v>
      </c>
      <c r="G522" s="425">
        <v>0</v>
      </c>
      <c r="H522" s="426">
        <f t="shared" si="28"/>
        <v>0</v>
      </c>
      <c r="I522" s="426">
        <f t="shared" si="29"/>
        <v>0</v>
      </c>
      <c r="J522" s="426">
        <f t="shared" si="30"/>
        <v>0</v>
      </c>
      <c r="K522" s="416" t="e">
        <f t="shared" si="31"/>
        <v>#DIV/0!</v>
      </c>
      <c r="L522" s="409"/>
      <c r="M522" s="407"/>
    </row>
    <row r="523" spans="1:13" ht="39">
      <c r="A523" s="401">
        <v>2349</v>
      </c>
      <c r="B523" s="394">
        <v>10904</v>
      </c>
      <c r="C523" s="326" t="s">
        <v>487</v>
      </c>
      <c r="D523" s="326" t="s">
        <v>1264</v>
      </c>
      <c r="E523" s="326" t="s">
        <v>553</v>
      </c>
      <c r="F523" s="430">
        <v>3</v>
      </c>
      <c r="G523" s="425">
        <v>0</v>
      </c>
      <c r="H523" s="426">
        <f t="shared" si="28"/>
        <v>0</v>
      </c>
      <c r="I523" s="426">
        <f t="shared" si="29"/>
        <v>0</v>
      </c>
      <c r="J523" s="426">
        <f t="shared" si="30"/>
        <v>0</v>
      </c>
      <c r="K523" s="416" t="e">
        <f t="shared" si="31"/>
        <v>#DIV/0!</v>
      </c>
      <c r="L523" s="409"/>
      <c r="M523" s="407"/>
    </row>
    <row r="524" spans="1:13">
      <c r="A524" s="401">
        <v>2351</v>
      </c>
      <c r="B524" s="394">
        <v>38390</v>
      </c>
      <c r="C524" s="326" t="s">
        <v>487</v>
      </c>
      <c r="D524" s="326" t="s">
        <v>1265</v>
      </c>
      <c r="E524" s="326" t="s">
        <v>553</v>
      </c>
      <c r="F524" s="430">
        <v>5</v>
      </c>
      <c r="G524" s="425">
        <v>0</v>
      </c>
      <c r="H524" s="426">
        <f t="shared" si="28"/>
        <v>0</v>
      </c>
      <c r="I524" s="426">
        <f t="shared" si="29"/>
        <v>0</v>
      </c>
      <c r="J524" s="426">
        <f t="shared" si="30"/>
        <v>0</v>
      </c>
      <c r="K524" s="416" t="e">
        <f t="shared" si="31"/>
        <v>#DIV/0!</v>
      </c>
      <c r="L524" s="409"/>
      <c r="M524" s="407"/>
    </row>
    <row r="525" spans="1:13">
      <c r="A525" s="400" t="s">
        <v>1266</v>
      </c>
      <c r="B525" s="394">
        <v>6150</v>
      </c>
      <c r="C525" s="326" t="s">
        <v>487</v>
      </c>
      <c r="D525" s="326" t="s">
        <v>1267</v>
      </c>
      <c r="E525" s="326" t="s">
        <v>553</v>
      </c>
      <c r="F525" s="430">
        <v>3</v>
      </c>
      <c r="G525" s="425">
        <v>0</v>
      </c>
      <c r="H525" s="426">
        <f t="shared" si="28"/>
        <v>0</v>
      </c>
      <c r="I525" s="426">
        <f t="shared" si="29"/>
        <v>0</v>
      </c>
      <c r="J525" s="426">
        <f t="shared" si="30"/>
        <v>0</v>
      </c>
      <c r="K525" s="416" t="e">
        <f t="shared" si="31"/>
        <v>#DIV/0!</v>
      </c>
      <c r="L525" s="409"/>
      <c r="M525" s="407"/>
    </row>
    <row r="526" spans="1:13">
      <c r="A526" s="400" t="s">
        <v>1268</v>
      </c>
      <c r="B526" s="394">
        <v>6145</v>
      </c>
      <c r="C526" s="326" t="s">
        <v>487</v>
      </c>
      <c r="D526" s="326" t="s">
        <v>1269</v>
      </c>
      <c r="E526" s="326" t="s">
        <v>553</v>
      </c>
      <c r="F526" s="430">
        <v>4</v>
      </c>
      <c r="G526" s="425">
        <v>0</v>
      </c>
      <c r="H526" s="426">
        <f t="shared" si="28"/>
        <v>0</v>
      </c>
      <c r="I526" s="426">
        <f t="shared" si="29"/>
        <v>0</v>
      </c>
      <c r="J526" s="426">
        <f t="shared" si="30"/>
        <v>0</v>
      </c>
      <c r="K526" s="416" t="e">
        <f t="shared" si="31"/>
        <v>#DIV/0!</v>
      </c>
      <c r="L526" s="409"/>
      <c r="M526" s="407"/>
    </row>
    <row r="527" spans="1:13">
      <c r="A527" s="401">
        <v>2353</v>
      </c>
      <c r="B527" s="394">
        <v>20262</v>
      </c>
      <c r="C527" s="326" t="s">
        <v>487</v>
      </c>
      <c r="D527" s="326" t="s">
        <v>1270</v>
      </c>
      <c r="E527" s="326" t="s">
        <v>553</v>
      </c>
      <c r="F527" s="430">
        <v>12</v>
      </c>
      <c r="G527" s="425">
        <v>0</v>
      </c>
      <c r="H527" s="426">
        <f t="shared" si="28"/>
        <v>0</v>
      </c>
      <c r="I527" s="426">
        <f t="shared" si="29"/>
        <v>0</v>
      </c>
      <c r="J527" s="426">
        <f t="shared" si="30"/>
        <v>0</v>
      </c>
      <c r="K527" s="416" t="e">
        <f t="shared" si="31"/>
        <v>#DIV/0!</v>
      </c>
      <c r="L527" s="409"/>
      <c r="M527" s="407"/>
    </row>
    <row r="528" spans="1:13" ht="26.25">
      <c r="A528" s="401">
        <v>2355</v>
      </c>
      <c r="B528" s="394">
        <v>21044</v>
      </c>
      <c r="C528" s="326" t="s">
        <v>487</v>
      </c>
      <c r="D528" s="326" t="s">
        <v>1271</v>
      </c>
      <c r="E528" s="326" t="s">
        <v>553</v>
      </c>
      <c r="F528" s="430">
        <v>3</v>
      </c>
      <c r="G528" s="425">
        <v>0</v>
      </c>
      <c r="H528" s="426">
        <f t="shared" ref="H528:H591" si="32">G528*(1+$G$11)</f>
        <v>0</v>
      </c>
      <c r="I528" s="426">
        <f t="shared" ref="I528:I591" si="33">G528*F528</f>
        <v>0</v>
      </c>
      <c r="J528" s="426">
        <f t="shared" ref="J528:J591" si="34">F528*H528</f>
        <v>0</v>
      </c>
      <c r="K528" s="416" t="e">
        <f t="shared" ref="K528:K591" si="35">J528/$H$719</f>
        <v>#DIV/0!</v>
      </c>
      <c r="L528" s="409"/>
      <c r="M528" s="407"/>
    </row>
    <row r="529" spans="1:13" ht="26.25">
      <c r="A529" s="401">
        <v>2356</v>
      </c>
      <c r="B529" s="394">
        <v>21045</v>
      </c>
      <c r="C529" s="326" t="s">
        <v>487</v>
      </c>
      <c r="D529" s="326" t="s">
        <v>1272</v>
      </c>
      <c r="E529" s="326" t="s">
        <v>553</v>
      </c>
      <c r="F529" s="430">
        <v>1</v>
      </c>
      <c r="G529" s="425">
        <v>0</v>
      </c>
      <c r="H529" s="426">
        <f t="shared" si="32"/>
        <v>0</v>
      </c>
      <c r="I529" s="426">
        <f t="shared" si="33"/>
        <v>0</v>
      </c>
      <c r="J529" s="426">
        <f t="shared" si="34"/>
        <v>0</v>
      </c>
      <c r="K529" s="416" t="e">
        <f t="shared" si="35"/>
        <v>#DIV/0!</v>
      </c>
      <c r="L529" s="409"/>
      <c r="M529" s="407"/>
    </row>
    <row r="530" spans="1:13" ht="26.25">
      <c r="A530" s="401">
        <v>2357</v>
      </c>
      <c r="B530" s="394">
        <v>6320</v>
      </c>
      <c r="C530" s="326" t="s">
        <v>487</v>
      </c>
      <c r="D530" s="326" t="s">
        <v>1273</v>
      </c>
      <c r="E530" s="326" t="s">
        <v>553</v>
      </c>
      <c r="F530" s="430">
        <v>2</v>
      </c>
      <c r="G530" s="425">
        <v>0</v>
      </c>
      <c r="H530" s="426">
        <f t="shared" si="32"/>
        <v>0</v>
      </c>
      <c r="I530" s="426">
        <f t="shared" si="33"/>
        <v>0</v>
      </c>
      <c r="J530" s="426">
        <f t="shared" si="34"/>
        <v>0</v>
      </c>
      <c r="K530" s="416" t="e">
        <f t="shared" si="35"/>
        <v>#DIV/0!</v>
      </c>
      <c r="L530" s="409"/>
      <c r="M530" s="407"/>
    </row>
    <row r="531" spans="1:13" ht="26.25">
      <c r="A531" s="401">
        <v>2358</v>
      </c>
      <c r="B531" s="394">
        <v>6303</v>
      </c>
      <c r="C531" s="326" t="s">
        <v>487</v>
      </c>
      <c r="D531" s="326" t="s">
        <v>1274</v>
      </c>
      <c r="E531" s="326" t="s">
        <v>553</v>
      </c>
      <c r="F531" s="430">
        <v>2</v>
      </c>
      <c r="G531" s="425">
        <v>0</v>
      </c>
      <c r="H531" s="426">
        <f t="shared" si="32"/>
        <v>0</v>
      </c>
      <c r="I531" s="426">
        <f t="shared" si="33"/>
        <v>0</v>
      </c>
      <c r="J531" s="426">
        <f t="shared" si="34"/>
        <v>0</v>
      </c>
      <c r="K531" s="416" t="e">
        <f t="shared" si="35"/>
        <v>#DIV/0!</v>
      </c>
      <c r="L531" s="409"/>
      <c r="M531" s="407"/>
    </row>
    <row r="532" spans="1:13" ht="26.25">
      <c r="A532" s="401">
        <v>2359</v>
      </c>
      <c r="B532" s="394">
        <v>6319</v>
      </c>
      <c r="C532" s="326" t="s">
        <v>487</v>
      </c>
      <c r="D532" s="326" t="s">
        <v>1275</v>
      </c>
      <c r="E532" s="326" t="s">
        <v>553</v>
      </c>
      <c r="F532" s="430">
        <v>2</v>
      </c>
      <c r="G532" s="425">
        <v>0</v>
      </c>
      <c r="H532" s="426">
        <f t="shared" si="32"/>
        <v>0</v>
      </c>
      <c r="I532" s="426">
        <f t="shared" si="33"/>
        <v>0</v>
      </c>
      <c r="J532" s="426">
        <f t="shared" si="34"/>
        <v>0</v>
      </c>
      <c r="K532" s="416" t="e">
        <f t="shared" si="35"/>
        <v>#DIV/0!</v>
      </c>
      <c r="L532" s="409"/>
      <c r="M532" s="407"/>
    </row>
    <row r="533" spans="1:13" ht="26.25">
      <c r="A533" s="401">
        <v>2360</v>
      </c>
      <c r="B533" s="394">
        <v>6304</v>
      </c>
      <c r="C533" s="326" t="s">
        <v>487</v>
      </c>
      <c r="D533" s="326" t="s">
        <v>1276</v>
      </c>
      <c r="E533" s="326" t="s">
        <v>553</v>
      </c>
      <c r="F533" s="430">
        <v>2</v>
      </c>
      <c r="G533" s="425">
        <v>0</v>
      </c>
      <c r="H533" s="426">
        <f t="shared" si="32"/>
        <v>0</v>
      </c>
      <c r="I533" s="426">
        <f t="shared" si="33"/>
        <v>0</v>
      </c>
      <c r="J533" s="426">
        <f t="shared" si="34"/>
        <v>0</v>
      </c>
      <c r="K533" s="416" t="e">
        <f t="shared" si="35"/>
        <v>#DIV/0!</v>
      </c>
      <c r="L533" s="409"/>
      <c r="M533" s="407"/>
    </row>
    <row r="534" spans="1:13" ht="26.25">
      <c r="A534" s="401">
        <v>2361</v>
      </c>
      <c r="B534" s="394">
        <v>21116</v>
      </c>
      <c r="C534" s="326" t="s">
        <v>487</v>
      </c>
      <c r="D534" s="326" t="s">
        <v>1277</v>
      </c>
      <c r="E534" s="326" t="s">
        <v>553</v>
      </c>
      <c r="F534" s="430">
        <v>2</v>
      </c>
      <c r="G534" s="425">
        <v>0</v>
      </c>
      <c r="H534" s="426">
        <f t="shared" si="32"/>
        <v>0</v>
      </c>
      <c r="I534" s="426">
        <f t="shared" si="33"/>
        <v>0</v>
      </c>
      <c r="J534" s="426">
        <f t="shared" si="34"/>
        <v>0</v>
      </c>
      <c r="K534" s="416" t="e">
        <f t="shared" si="35"/>
        <v>#DIV/0!</v>
      </c>
      <c r="L534" s="409"/>
      <c r="M534" s="407"/>
    </row>
    <row r="535" spans="1:13" ht="26.25">
      <c r="A535" s="401">
        <v>2362</v>
      </c>
      <c r="B535" s="394">
        <v>6305</v>
      </c>
      <c r="C535" s="326" t="s">
        <v>487</v>
      </c>
      <c r="D535" s="326" t="s">
        <v>1278</v>
      </c>
      <c r="E535" s="326" t="s">
        <v>553</v>
      </c>
      <c r="F535" s="430">
        <v>2</v>
      </c>
      <c r="G535" s="425">
        <v>0</v>
      </c>
      <c r="H535" s="426">
        <f t="shared" si="32"/>
        <v>0</v>
      </c>
      <c r="I535" s="426">
        <f t="shared" si="33"/>
        <v>0</v>
      </c>
      <c r="J535" s="426">
        <f t="shared" si="34"/>
        <v>0</v>
      </c>
      <c r="K535" s="416" t="e">
        <f t="shared" si="35"/>
        <v>#DIV/0!</v>
      </c>
      <c r="L535" s="409"/>
      <c r="M535" s="407"/>
    </row>
    <row r="536" spans="1:13" ht="26.25">
      <c r="A536" s="401">
        <v>2363</v>
      </c>
      <c r="B536" s="394">
        <v>6318</v>
      </c>
      <c r="C536" s="326" t="s">
        <v>487</v>
      </c>
      <c r="D536" s="326" t="s">
        <v>1279</v>
      </c>
      <c r="E536" s="326" t="s">
        <v>553</v>
      </c>
      <c r="F536" s="430">
        <v>2</v>
      </c>
      <c r="G536" s="425">
        <v>0</v>
      </c>
      <c r="H536" s="426">
        <f t="shared" si="32"/>
        <v>0</v>
      </c>
      <c r="I536" s="426">
        <f t="shared" si="33"/>
        <v>0</v>
      </c>
      <c r="J536" s="426">
        <f t="shared" si="34"/>
        <v>0</v>
      </c>
      <c r="K536" s="416" t="e">
        <f t="shared" si="35"/>
        <v>#DIV/0!</v>
      </c>
      <c r="L536" s="409"/>
      <c r="M536" s="407"/>
    </row>
    <row r="537" spans="1:13" ht="26.25">
      <c r="A537" s="401">
        <v>2364</v>
      </c>
      <c r="B537" s="394">
        <v>6306</v>
      </c>
      <c r="C537" s="326" t="s">
        <v>487</v>
      </c>
      <c r="D537" s="326" t="s">
        <v>1280</v>
      </c>
      <c r="E537" s="326" t="s">
        <v>553</v>
      </c>
      <c r="F537" s="430">
        <v>2</v>
      </c>
      <c r="G537" s="425">
        <v>0</v>
      </c>
      <c r="H537" s="426">
        <f t="shared" si="32"/>
        <v>0</v>
      </c>
      <c r="I537" s="426">
        <f t="shared" si="33"/>
        <v>0</v>
      </c>
      <c r="J537" s="426">
        <f t="shared" si="34"/>
        <v>0</v>
      </c>
      <c r="K537" s="416" t="e">
        <f t="shared" si="35"/>
        <v>#DIV/0!</v>
      </c>
      <c r="L537" s="409"/>
      <c r="M537" s="407"/>
    </row>
    <row r="538" spans="1:13" ht="26.25">
      <c r="A538" s="401">
        <v>2365</v>
      </c>
      <c r="B538" s="394">
        <v>6307</v>
      </c>
      <c r="C538" s="326" t="s">
        <v>487</v>
      </c>
      <c r="D538" s="326" t="s">
        <v>1281</v>
      </c>
      <c r="E538" s="326" t="s">
        <v>553</v>
      </c>
      <c r="F538" s="430">
        <v>2</v>
      </c>
      <c r="G538" s="425">
        <v>0</v>
      </c>
      <c r="H538" s="426">
        <f t="shared" si="32"/>
        <v>0</v>
      </c>
      <c r="I538" s="426">
        <f t="shared" si="33"/>
        <v>0</v>
      </c>
      <c r="J538" s="426">
        <f t="shared" si="34"/>
        <v>0</v>
      </c>
      <c r="K538" s="416" t="e">
        <f t="shared" si="35"/>
        <v>#DIV/0!</v>
      </c>
      <c r="L538" s="409"/>
      <c r="M538" s="407"/>
    </row>
    <row r="539" spans="1:13" ht="26.25">
      <c r="A539" s="401">
        <v>2366</v>
      </c>
      <c r="B539" s="394">
        <v>6308</v>
      </c>
      <c r="C539" s="326" t="s">
        <v>487</v>
      </c>
      <c r="D539" s="326" t="s">
        <v>1282</v>
      </c>
      <c r="E539" s="326" t="s">
        <v>553</v>
      </c>
      <c r="F539" s="430">
        <v>2</v>
      </c>
      <c r="G539" s="425">
        <v>0</v>
      </c>
      <c r="H539" s="426">
        <f t="shared" si="32"/>
        <v>0</v>
      </c>
      <c r="I539" s="426">
        <f t="shared" si="33"/>
        <v>0</v>
      </c>
      <c r="J539" s="426">
        <f t="shared" si="34"/>
        <v>0</v>
      </c>
      <c r="K539" s="416" t="e">
        <f t="shared" si="35"/>
        <v>#DIV/0!</v>
      </c>
      <c r="L539" s="409"/>
      <c r="M539" s="407"/>
    </row>
    <row r="540" spans="1:13" ht="26.25">
      <c r="A540" s="401">
        <v>2367</v>
      </c>
      <c r="B540" s="394">
        <v>6317</v>
      </c>
      <c r="C540" s="326" t="s">
        <v>487</v>
      </c>
      <c r="D540" s="326" t="s">
        <v>1283</v>
      </c>
      <c r="E540" s="326" t="s">
        <v>553</v>
      </c>
      <c r="F540" s="430">
        <v>2</v>
      </c>
      <c r="G540" s="425">
        <v>0</v>
      </c>
      <c r="H540" s="426">
        <f t="shared" si="32"/>
        <v>0</v>
      </c>
      <c r="I540" s="426">
        <f t="shared" si="33"/>
        <v>0</v>
      </c>
      <c r="J540" s="426">
        <f t="shared" si="34"/>
        <v>0</v>
      </c>
      <c r="K540" s="416" t="e">
        <f t="shared" si="35"/>
        <v>#DIV/0!</v>
      </c>
      <c r="L540" s="409"/>
      <c r="M540" s="407"/>
    </row>
    <row r="541" spans="1:13" ht="26.25">
      <c r="A541" s="401">
        <v>2368</v>
      </c>
      <c r="B541" s="394">
        <v>6309</v>
      </c>
      <c r="C541" s="326" t="s">
        <v>487</v>
      </c>
      <c r="D541" s="326" t="s">
        <v>1284</v>
      </c>
      <c r="E541" s="326" t="s">
        <v>553</v>
      </c>
      <c r="F541" s="430">
        <v>2</v>
      </c>
      <c r="G541" s="425">
        <v>0</v>
      </c>
      <c r="H541" s="426">
        <f t="shared" si="32"/>
        <v>0</v>
      </c>
      <c r="I541" s="426">
        <f t="shared" si="33"/>
        <v>0</v>
      </c>
      <c r="J541" s="426">
        <f t="shared" si="34"/>
        <v>0</v>
      </c>
      <c r="K541" s="416" t="e">
        <f t="shared" si="35"/>
        <v>#DIV/0!</v>
      </c>
      <c r="L541" s="409"/>
      <c r="M541" s="407"/>
    </row>
    <row r="542" spans="1:13" ht="26.25">
      <c r="A542" s="401">
        <v>2369</v>
      </c>
      <c r="B542" s="394">
        <v>6310</v>
      </c>
      <c r="C542" s="326" t="s">
        <v>487</v>
      </c>
      <c r="D542" s="326" t="s">
        <v>1285</v>
      </c>
      <c r="E542" s="326" t="s">
        <v>553</v>
      </c>
      <c r="F542" s="430">
        <v>2</v>
      </c>
      <c r="G542" s="425">
        <v>0</v>
      </c>
      <c r="H542" s="426">
        <f t="shared" si="32"/>
        <v>0</v>
      </c>
      <c r="I542" s="426">
        <f t="shared" si="33"/>
        <v>0</v>
      </c>
      <c r="J542" s="426">
        <f t="shared" si="34"/>
        <v>0</v>
      </c>
      <c r="K542" s="416" t="e">
        <f t="shared" si="35"/>
        <v>#DIV/0!</v>
      </c>
      <c r="L542" s="409"/>
      <c r="M542" s="407"/>
    </row>
    <row r="543" spans="1:13" ht="26.25">
      <c r="A543" s="401">
        <v>2370</v>
      </c>
      <c r="B543" s="394">
        <v>6312</v>
      </c>
      <c r="C543" s="326" t="s">
        <v>487</v>
      </c>
      <c r="D543" s="326" t="s">
        <v>1286</v>
      </c>
      <c r="E543" s="326" t="s">
        <v>553</v>
      </c>
      <c r="F543" s="430">
        <v>2</v>
      </c>
      <c r="G543" s="425">
        <v>0</v>
      </c>
      <c r="H543" s="426">
        <f t="shared" si="32"/>
        <v>0</v>
      </c>
      <c r="I543" s="426">
        <f t="shared" si="33"/>
        <v>0</v>
      </c>
      <c r="J543" s="426">
        <f t="shared" si="34"/>
        <v>0</v>
      </c>
      <c r="K543" s="416" t="e">
        <f t="shared" si="35"/>
        <v>#DIV/0!</v>
      </c>
      <c r="L543" s="409"/>
      <c r="M543" s="407"/>
    </row>
    <row r="544" spans="1:13" ht="26.25">
      <c r="A544" s="401">
        <v>2371</v>
      </c>
      <c r="B544" s="394">
        <v>6313</v>
      </c>
      <c r="C544" s="326" t="s">
        <v>487</v>
      </c>
      <c r="D544" s="326" t="s">
        <v>1287</v>
      </c>
      <c r="E544" s="326" t="s">
        <v>553</v>
      </c>
      <c r="F544" s="430">
        <v>2</v>
      </c>
      <c r="G544" s="425">
        <v>0</v>
      </c>
      <c r="H544" s="426">
        <f t="shared" si="32"/>
        <v>0</v>
      </c>
      <c r="I544" s="426">
        <f t="shared" si="33"/>
        <v>0</v>
      </c>
      <c r="J544" s="426">
        <f t="shared" si="34"/>
        <v>0</v>
      </c>
      <c r="K544" s="416" t="e">
        <f t="shared" si="35"/>
        <v>#DIV/0!</v>
      </c>
      <c r="L544" s="409"/>
      <c r="M544" s="407"/>
    </row>
    <row r="545" spans="1:13" ht="26.25">
      <c r="A545" s="401">
        <v>2372</v>
      </c>
      <c r="B545" s="394">
        <v>6314</v>
      </c>
      <c r="C545" s="326" t="s">
        <v>487</v>
      </c>
      <c r="D545" s="326" t="s">
        <v>1288</v>
      </c>
      <c r="E545" s="326" t="s">
        <v>553</v>
      </c>
      <c r="F545" s="430">
        <v>2</v>
      </c>
      <c r="G545" s="425">
        <v>0</v>
      </c>
      <c r="H545" s="426">
        <f t="shared" si="32"/>
        <v>0</v>
      </c>
      <c r="I545" s="426">
        <f t="shared" si="33"/>
        <v>0</v>
      </c>
      <c r="J545" s="426">
        <f t="shared" si="34"/>
        <v>0</v>
      </c>
      <c r="K545" s="416" t="e">
        <f t="shared" si="35"/>
        <v>#DIV/0!</v>
      </c>
      <c r="L545" s="409"/>
      <c r="M545" s="407"/>
    </row>
    <row r="546" spans="1:13" ht="26.25">
      <c r="A546" s="401">
        <v>2373</v>
      </c>
      <c r="B546" s="394">
        <v>6302</v>
      </c>
      <c r="C546" s="326" t="s">
        <v>487</v>
      </c>
      <c r="D546" s="326" t="s">
        <v>1289</v>
      </c>
      <c r="E546" s="326" t="s">
        <v>553</v>
      </c>
      <c r="F546" s="430">
        <v>2</v>
      </c>
      <c r="G546" s="425">
        <v>0</v>
      </c>
      <c r="H546" s="426">
        <f t="shared" si="32"/>
        <v>0</v>
      </c>
      <c r="I546" s="426">
        <f t="shared" si="33"/>
        <v>0</v>
      </c>
      <c r="J546" s="426">
        <f t="shared" si="34"/>
        <v>0</v>
      </c>
      <c r="K546" s="416" t="e">
        <f t="shared" si="35"/>
        <v>#DIV/0!</v>
      </c>
      <c r="L546" s="409"/>
      <c r="M546" s="407"/>
    </row>
    <row r="547" spans="1:13" ht="26.25">
      <c r="A547" s="400" t="s">
        <v>1290</v>
      </c>
      <c r="B547" s="394">
        <v>7105</v>
      </c>
      <c r="C547" s="326" t="s">
        <v>487</v>
      </c>
      <c r="D547" s="326" t="s">
        <v>1291</v>
      </c>
      <c r="E547" s="326" t="s">
        <v>553</v>
      </c>
      <c r="F547" s="430">
        <v>1</v>
      </c>
      <c r="G547" s="425">
        <v>0</v>
      </c>
      <c r="H547" s="426">
        <f t="shared" si="32"/>
        <v>0</v>
      </c>
      <c r="I547" s="426">
        <f t="shared" si="33"/>
        <v>0</v>
      </c>
      <c r="J547" s="426">
        <f t="shared" si="34"/>
        <v>0</v>
      </c>
      <c r="K547" s="416" t="e">
        <f t="shared" si="35"/>
        <v>#DIV/0!</v>
      </c>
      <c r="L547" s="409"/>
      <c r="M547" s="407"/>
    </row>
    <row r="548" spans="1:13" ht="26.25">
      <c r="A548" s="400" t="s">
        <v>1292</v>
      </c>
      <c r="B548" s="394">
        <v>38875</v>
      </c>
      <c r="C548" s="326" t="s">
        <v>487</v>
      </c>
      <c r="D548" s="326" t="s">
        <v>1293</v>
      </c>
      <c r="E548" s="326" t="s">
        <v>553</v>
      </c>
      <c r="F548" s="430">
        <v>5</v>
      </c>
      <c r="G548" s="425">
        <v>0</v>
      </c>
      <c r="H548" s="426">
        <f t="shared" si="32"/>
        <v>0</v>
      </c>
      <c r="I548" s="426">
        <f t="shared" si="33"/>
        <v>0</v>
      </c>
      <c r="J548" s="426">
        <f t="shared" si="34"/>
        <v>0</v>
      </c>
      <c r="K548" s="416" t="e">
        <f t="shared" si="35"/>
        <v>#DIV/0!</v>
      </c>
      <c r="L548" s="409"/>
      <c r="M548" s="407"/>
    </row>
    <row r="549" spans="1:13" ht="26.25">
      <c r="A549" s="401">
        <v>2374</v>
      </c>
      <c r="B549" s="394">
        <v>6315</v>
      </c>
      <c r="C549" s="326" t="s">
        <v>487</v>
      </c>
      <c r="D549" s="326" t="s">
        <v>1294</v>
      </c>
      <c r="E549" s="326" t="s">
        <v>553</v>
      </c>
      <c r="F549" s="430">
        <v>2</v>
      </c>
      <c r="G549" s="425">
        <v>0</v>
      </c>
      <c r="H549" s="426">
        <f t="shared" si="32"/>
        <v>0</v>
      </c>
      <c r="I549" s="426">
        <f t="shared" si="33"/>
        <v>0</v>
      </c>
      <c r="J549" s="426">
        <f t="shared" si="34"/>
        <v>0</v>
      </c>
      <c r="K549" s="416" t="e">
        <f t="shared" si="35"/>
        <v>#DIV/0!</v>
      </c>
      <c r="L549" s="409"/>
      <c r="M549" s="407"/>
    </row>
    <row r="550" spans="1:13" ht="26.25">
      <c r="A550" s="401">
        <v>2375</v>
      </c>
      <c r="B550" s="394">
        <v>6316</v>
      </c>
      <c r="C550" s="326" t="s">
        <v>487</v>
      </c>
      <c r="D550" s="326" t="s">
        <v>1295</v>
      </c>
      <c r="E550" s="326" t="s">
        <v>553</v>
      </c>
      <c r="F550" s="430">
        <v>2</v>
      </c>
      <c r="G550" s="425">
        <v>0</v>
      </c>
      <c r="H550" s="426">
        <f t="shared" si="32"/>
        <v>0</v>
      </c>
      <c r="I550" s="426">
        <f t="shared" si="33"/>
        <v>0</v>
      </c>
      <c r="J550" s="426">
        <f t="shared" si="34"/>
        <v>0</v>
      </c>
      <c r="K550" s="416" t="e">
        <f t="shared" si="35"/>
        <v>#DIV/0!</v>
      </c>
      <c r="L550" s="409"/>
      <c r="M550" s="407"/>
    </row>
    <row r="551" spans="1:13" ht="26.25">
      <c r="A551" s="401">
        <v>2376</v>
      </c>
      <c r="B551" s="394">
        <v>7136</v>
      </c>
      <c r="C551" s="326" t="s">
        <v>487</v>
      </c>
      <c r="D551" s="326" t="s">
        <v>1296</v>
      </c>
      <c r="E551" s="326" t="s">
        <v>553</v>
      </c>
      <c r="F551" s="430">
        <v>3</v>
      </c>
      <c r="G551" s="425">
        <v>0</v>
      </c>
      <c r="H551" s="426">
        <f t="shared" si="32"/>
        <v>0</v>
      </c>
      <c r="I551" s="426">
        <f t="shared" si="33"/>
        <v>0</v>
      </c>
      <c r="J551" s="426">
        <f t="shared" si="34"/>
        <v>0</v>
      </c>
      <c r="K551" s="416" t="e">
        <f t="shared" si="35"/>
        <v>#DIV/0!</v>
      </c>
      <c r="L551" s="409"/>
      <c r="M551" s="407"/>
    </row>
    <row r="552" spans="1:13" ht="26.25">
      <c r="A552" s="401">
        <v>2377</v>
      </c>
      <c r="B552" s="394">
        <v>7128</v>
      </c>
      <c r="C552" s="326" t="s">
        <v>487</v>
      </c>
      <c r="D552" s="326" t="s">
        <v>1297</v>
      </c>
      <c r="E552" s="326" t="s">
        <v>553</v>
      </c>
      <c r="F552" s="430">
        <v>3</v>
      </c>
      <c r="G552" s="425">
        <v>0</v>
      </c>
      <c r="H552" s="426">
        <f t="shared" si="32"/>
        <v>0</v>
      </c>
      <c r="I552" s="426">
        <f t="shared" si="33"/>
        <v>0</v>
      </c>
      <c r="J552" s="426">
        <f t="shared" si="34"/>
        <v>0</v>
      </c>
      <c r="K552" s="416" t="e">
        <f t="shared" si="35"/>
        <v>#DIV/0!</v>
      </c>
      <c r="L552" s="409"/>
      <c r="M552" s="407"/>
    </row>
    <row r="553" spans="1:13" ht="26.25">
      <c r="A553" s="401">
        <v>2378</v>
      </c>
      <c r="B553" s="394">
        <v>7108</v>
      </c>
      <c r="C553" s="326" t="s">
        <v>487</v>
      </c>
      <c r="D553" s="326" t="s">
        <v>1298</v>
      </c>
      <c r="E553" s="326" t="s">
        <v>553</v>
      </c>
      <c r="F553" s="430">
        <v>3</v>
      </c>
      <c r="G553" s="425">
        <v>0</v>
      </c>
      <c r="H553" s="426">
        <f t="shared" si="32"/>
        <v>0</v>
      </c>
      <c r="I553" s="426">
        <f t="shared" si="33"/>
        <v>0</v>
      </c>
      <c r="J553" s="426">
        <f t="shared" si="34"/>
        <v>0</v>
      </c>
      <c r="K553" s="416" t="e">
        <f t="shared" si="35"/>
        <v>#DIV/0!</v>
      </c>
      <c r="L553" s="409"/>
      <c r="M553" s="407"/>
    </row>
    <row r="554" spans="1:13" ht="26.25">
      <c r="A554" s="401">
        <v>2379</v>
      </c>
      <c r="B554" s="394">
        <v>7129</v>
      </c>
      <c r="C554" s="326" t="s">
        <v>487</v>
      </c>
      <c r="D554" s="326" t="s">
        <v>1299</v>
      </c>
      <c r="E554" s="326" t="s">
        <v>553</v>
      </c>
      <c r="F554" s="430">
        <v>3</v>
      </c>
      <c r="G554" s="425">
        <v>0</v>
      </c>
      <c r="H554" s="426">
        <f t="shared" si="32"/>
        <v>0</v>
      </c>
      <c r="I554" s="426">
        <f t="shared" si="33"/>
        <v>0</v>
      </c>
      <c r="J554" s="426">
        <f t="shared" si="34"/>
        <v>0</v>
      </c>
      <c r="K554" s="416" t="e">
        <f t="shared" si="35"/>
        <v>#DIV/0!</v>
      </c>
      <c r="L554" s="409"/>
      <c r="M554" s="407"/>
    </row>
    <row r="555" spans="1:13" ht="26.25">
      <c r="A555" s="401">
        <v>2380</v>
      </c>
      <c r="B555" s="394">
        <v>7130</v>
      </c>
      <c r="C555" s="326" t="s">
        <v>487</v>
      </c>
      <c r="D555" s="326" t="s">
        <v>1300</v>
      </c>
      <c r="E555" s="326" t="s">
        <v>553</v>
      </c>
      <c r="F555" s="430">
        <v>3</v>
      </c>
      <c r="G555" s="425">
        <v>0</v>
      </c>
      <c r="H555" s="426">
        <f t="shared" si="32"/>
        <v>0</v>
      </c>
      <c r="I555" s="426">
        <f t="shared" si="33"/>
        <v>0</v>
      </c>
      <c r="J555" s="426">
        <f t="shared" si="34"/>
        <v>0</v>
      </c>
      <c r="K555" s="416" t="e">
        <f t="shared" si="35"/>
        <v>#DIV/0!</v>
      </c>
      <c r="L555" s="409"/>
      <c r="M555" s="407"/>
    </row>
    <row r="556" spans="1:13" ht="26.25">
      <c r="A556" s="401">
        <v>2381</v>
      </c>
      <c r="B556" s="394">
        <v>7131</v>
      </c>
      <c r="C556" s="326" t="s">
        <v>487</v>
      </c>
      <c r="D556" s="326" t="s">
        <v>1301</v>
      </c>
      <c r="E556" s="326" t="s">
        <v>553</v>
      </c>
      <c r="F556" s="430">
        <v>3</v>
      </c>
      <c r="G556" s="425">
        <v>0</v>
      </c>
      <c r="H556" s="426">
        <f t="shared" si="32"/>
        <v>0</v>
      </c>
      <c r="I556" s="426">
        <f t="shared" si="33"/>
        <v>0</v>
      </c>
      <c r="J556" s="426">
        <f t="shared" si="34"/>
        <v>0</v>
      </c>
      <c r="K556" s="416" t="e">
        <f t="shared" si="35"/>
        <v>#DIV/0!</v>
      </c>
      <c r="L556" s="409"/>
      <c r="M556" s="407"/>
    </row>
    <row r="557" spans="1:13">
      <c r="A557" s="401">
        <v>2383</v>
      </c>
      <c r="B557" s="394">
        <v>6323</v>
      </c>
      <c r="C557" s="326" t="s">
        <v>487</v>
      </c>
      <c r="D557" s="326" t="s">
        <v>1302</v>
      </c>
      <c r="E557" s="326" t="s">
        <v>553</v>
      </c>
      <c r="F557" s="430">
        <v>2</v>
      </c>
      <c r="G557" s="425">
        <v>0</v>
      </c>
      <c r="H557" s="426">
        <f t="shared" si="32"/>
        <v>0</v>
      </c>
      <c r="I557" s="426">
        <f t="shared" si="33"/>
        <v>0</v>
      </c>
      <c r="J557" s="426">
        <f t="shared" si="34"/>
        <v>0</v>
      </c>
      <c r="K557" s="416" t="e">
        <f t="shared" si="35"/>
        <v>#DIV/0!</v>
      </c>
      <c r="L557" s="409"/>
      <c r="M557" s="407"/>
    </row>
    <row r="558" spans="1:13">
      <c r="A558" s="401">
        <v>2384</v>
      </c>
      <c r="B558" s="394">
        <v>6297</v>
      </c>
      <c r="C558" s="326" t="s">
        <v>487</v>
      </c>
      <c r="D558" s="326" t="s">
        <v>1303</v>
      </c>
      <c r="E558" s="326" t="s">
        <v>553</v>
      </c>
      <c r="F558" s="430">
        <v>2</v>
      </c>
      <c r="G558" s="425">
        <v>0</v>
      </c>
      <c r="H558" s="426">
        <f t="shared" si="32"/>
        <v>0</v>
      </c>
      <c r="I558" s="426">
        <f t="shared" si="33"/>
        <v>0</v>
      </c>
      <c r="J558" s="426">
        <f t="shared" si="34"/>
        <v>0</v>
      </c>
      <c r="K558" s="416" t="e">
        <f t="shared" si="35"/>
        <v>#DIV/0!</v>
      </c>
      <c r="L558" s="409"/>
      <c r="M558" s="407"/>
    </row>
    <row r="559" spans="1:13">
      <c r="A559" s="401">
        <v>2385</v>
      </c>
      <c r="B559" s="394">
        <v>6296</v>
      </c>
      <c r="C559" s="326" t="s">
        <v>487</v>
      </c>
      <c r="D559" s="326" t="s">
        <v>1304</v>
      </c>
      <c r="E559" s="326" t="s">
        <v>553</v>
      </c>
      <c r="F559" s="430">
        <v>2</v>
      </c>
      <c r="G559" s="425">
        <v>0</v>
      </c>
      <c r="H559" s="426">
        <f t="shared" si="32"/>
        <v>0</v>
      </c>
      <c r="I559" s="426">
        <f t="shared" si="33"/>
        <v>0</v>
      </c>
      <c r="J559" s="426">
        <f t="shared" si="34"/>
        <v>0</v>
      </c>
      <c r="K559" s="416" t="e">
        <f t="shared" si="35"/>
        <v>#DIV/0!</v>
      </c>
      <c r="L559" s="409"/>
      <c r="M559" s="407"/>
    </row>
    <row r="560" spans="1:13">
      <c r="A560" s="401">
        <v>2386</v>
      </c>
      <c r="B560" s="394">
        <v>6298</v>
      </c>
      <c r="C560" s="326" t="s">
        <v>487</v>
      </c>
      <c r="D560" s="326" t="s">
        <v>1305</v>
      </c>
      <c r="E560" s="326" t="s">
        <v>553</v>
      </c>
      <c r="F560" s="430">
        <v>4</v>
      </c>
      <c r="G560" s="425">
        <v>0</v>
      </c>
      <c r="H560" s="426">
        <f t="shared" si="32"/>
        <v>0</v>
      </c>
      <c r="I560" s="426">
        <f t="shared" si="33"/>
        <v>0</v>
      </c>
      <c r="J560" s="426">
        <f t="shared" si="34"/>
        <v>0</v>
      </c>
      <c r="K560" s="416" t="e">
        <f t="shared" si="35"/>
        <v>#DIV/0!</v>
      </c>
      <c r="L560" s="409"/>
      <c r="M560" s="407"/>
    </row>
    <row r="561" spans="1:13">
      <c r="A561" s="401">
        <v>2387</v>
      </c>
      <c r="B561" s="394">
        <v>6299</v>
      </c>
      <c r="C561" s="326" t="s">
        <v>487</v>
      </c>
      <c r="D561" s="326" t="s">
        <v>1306</v>
      </c>
      <c r="E561" s="326" t="s">
        <v>553</v>
      </c>
      <c r="F561" s="430">
        <v>2</v>
      </c>
      <c r="G561" s="425">
        <v>0</v>
      </c>
      <c r="H561" s="426">
        <f t="shared" si="32"/>
        <v>0</v>
      </c>
      <c r="I561" s="426">
        <f t="shared" si="33"/>
        <v>0</v>
      </c>
      <c r="J561" s="426">
        <f t="shared" si="34"/>
        <v>0</v>
      </c>
      <c r="K561" s="416" t="e">
        <f t="shared" si="35"/>
        <v>#DIV/0!</v>
      </c>
      <c r="L561" s="409"/>
      <c r="M561" s="407"/>
    </row>
    <row r="562" spans="1:13">
      <c r="A562" s="401">
        <v>2388</v>
      </c>
      <c r="B562" s="394">
        <v>6322</v>
      </c>
      <c r="C562" s="326" t="s">
        <v>487</v>
      </c>
      <c r="D562" s="326" t="s">
        <v>1307</v>
      </c>
      <c r="E562" s="326" t="s">
        <v>553</v>
      </c>
      <c r="F562" s="430">
        <v>2</v>
      </c>
      <c r="G562" s="425">
        <v>0</v>
      </c>
      <c r="H562" s="426">
        <f t="shared" si="32"/>
        <v>0</v>
      </c>
      <c r="I562" s="426">
        <f t="shared" si="33"/>
        <v>0</v>
      </c>
      <c r="J562" s="426">
        <f t="shared" si="34"/>
        <v>0</v>
      </c>
      <c r="K562" s="416" t="e">
        <f t="shared" si="35"/>
        <v>#DIV/0!</v>
      </c>
      <c r="L562" s="409"/>
      <c r="M562" s="407"/>
    </row>
    <row r="563" spans="1:13">
      <c r="A563" s="401">
        <v>2389</v>
      </c>
      <c r="B563" s="394">
        <v>6295</v>
      </c>
      <c r="C563" s="326" t="s">
        <v>487</v>
      </c>
      <c r="D563" s="326" t="s">
        <v>1308</v>
      </c>
      <c r="E563" s="326" t="s">
        <v>553</v>
      </c>
      <c r="F563" s="430">
        <v>2</v>
      </c>
      <c r="G563" s="425">
        <v>0</v>
      </c>
      <c r="H563" s="426">
        <f t="shared" si="32"/>
        <v>0</v>
      </c>
      <c r="I563" s="426">
        <f t="shared" si="33"/>
        <v>0</v>
      </c>
      <c r="J563" s="426">
        <f t="shared" si="34"/>
        <v>0</v>
      </c>
      <c r="K563" s="416" t="e">
        <f t="shared" si="35"/>
        <v>#DIV/0!</v>
      </c>
      <c r="L563" s="409"/>
      <c r="M563" s="407"/>
    </row>
    <row r="564" spans="1:13">
      <c r="A564" s="401">
        <v>2390</v>
      </c>
      <c r="B564" s="394">
        <v>6300</v>
      </c>
      <c r="C564" s="326" t="s">
        <v>487</v>
      </c>
      <c r="D564" s="326" t="s">
        <v>1309</v>
      </c>
      <c r="E564" s="326" t="s">
        <v>553</v>
      </c>
      <c r="F564" s="430">
        <v>2</v>
      </c>
      <c r="G564" s="425">
        <v>0</v>
      </c>
      <c r="H564" s="426">
        <f t="shared" si="32"/>
        <v>0</v>
      </c>
      <c r="I564" s="426">
        <f t="shared" si="33"/>
        <v>0</v>
      </c>
      <c r="J564" s="426">
        <f t="shared" si="34"/>
        <v>0</v>
      </c>
      <c r="K564" s="416" t="e">
        <f t="shared" si="35"/>
        <v>#DIV/0!</v>
      </c>
      <c r="L564" s="409"/>
      <c r="M564" s="407"/>
    </row>
    <row r="565" spans="1:13">
      <c r="A565" s="401">
        <v>2391</v>
      </c>
      <c r="B565" s="394">
        <v>6321</v>
      </c>
      <c r="C565" s="326" t="s">
        <v>487</v>
      </c>
      <c r="D565" s="326" t="s">
        <v>1310</v>
      </c>
      <c r="E565" s="326" t="s">
        <v>553</v>
      </c>
      <c r="F565" s="430">
        <v>2</v>
      </c>
      <c r="G565" s="425">
        <v>0</v>
      </c>
      <c r="H565" s="426">
        <f t="shared" si="32"/>
        <v>0</v>
      </c>
      <c r="I565" s="426">
        <f t="shared" si="33"/>
        <v>0</v>
      </c>
      <c r="J565" s="426">
        <f t="shared" si="34"/>
        <v>0</v>
      </c>
      <c r="K565" s="416" t="e">
        <f t="shared" si="35"/>
        <v>#DIV/0!</v>
      </c>
      <c r="L565" s="409"/>
      <c r="M565" s="407"/>
    </row>
    <row r="566" spans="1:13">
      <c r="A566" s="401">
        <v>2392</v>
      </c>
      <c r="B566" s="394">
        <v>6301</v>
      </c>
      <c r="C566" s="326" t="s">
        <v>487</v>
      </c>
      <c r="D566" s="326" t="s">
        <v>1311</v>
      </c>
      <c r="E566" s="326" t="s">
        <v>553</v>
      </c>
      <c r="F566" s="430">
        <v>2</v>
      </c>
      <c r="G566" s="425">
        <v>0</v>
      </c>
      <c r="H566" s="426">
        <f t="shared" si="32"/>
        <v>0</v>
      </c>
      <c r="I566" s="426">
        <f t="shared" si="33"/>
        <v>0</v>
      </c>
      <c r="J566" s="426">
        <f t="shared" si="34"/>
        <v>0</v>
      </c>
      <c r="K566" s="416" t="e">
        <f t="shared" si="35"/>
        <v>#DIV/0!</v>
      </c>
      <c r="L566" s="409"/>
      <c r="M566" s="407"/>
    </row>
    <row r="567" spans="1:13" ht="26.25">
      <c r="A567" s="401">
        <v>2393</v>
      </c>
      <c r="B567" s="394">
        <v>7091</v>
      </c>
      <c r="C567" s="326" t="s">
        <v>487</v>
      </c>
      <c r="D567" s="326" t="s">
        <v>1312</v>
      </c>
      <c r="E567" s="326" t="s">
        <v>553</v>
      </c>
      <c r="F567" s="430">
        <v>2</v>
      </c>
      <c r="G567" s="425">
        <v>0</v>
      </c>
      <c r="H567" s="426">
        <f t="shared" si="32"/>
        <v>0</v>
      </c>
      <c r="I567" s="426">
        <f t="shared" si="33"/>
        <v>0</v>
      </c>
      <c r="J567" s="426">
        <f t="shared" si="34"/>
        <v>0</v>
      </c>
      <c r="K567" s="416" t="e">
        <f t="shared" si="35"/>
        <v>#DIV/0!</v>
      </c>
      <c r="L567" s="409"/>
      <c r="M567" s="407"/>
    </row>
    <row r="568" spans="1:13" ht="26.25">
      <c r="A568" s="401">
        <v>2394</v>
      </c>
      <c r="B568" s="394">
        <v>11655</v>
      </c>
      <c r="C568" s="326" t="s">
        <v>487</v>
      </c>
      <c r="D568" s="326" t="s">
        <v>1313</v>
      </c>
      <c r="E568" s="326" t="s">
        <v>553</v>
      </c>
      <c r="F568" s="430">
        <v>2</v>
      </c>
      <c r="G568" s="425">
        <v>0</v>
      </c>
      <c r="H568" s="426">
        <f t="shared" si="32"/>
        <v>0</v>
      </c>
      <c r="I568" s="426">
        <f t="shared" si="33"/>
        <v>0</v>
      </c>
      <c r="J568" s="426">
        <f t="shared" si="34"/>
        <v>0</v>
      </c>
      <c r="K568" s="416" t="e">
        <f t="shared" si="35"/>
        <v>#DIV/0!</v>
      </c>
      <c r="L568" s="409"/>
      <c r="M568" s="407"/>
    </row>
    <row r="569" spans="1:13" ht="26.25">
      <c r="A569" s="401">
        <v>2395</v>
      </c>
      <c r="B569" s="394">
        <v>11656</v>
      </c>
      <c r="C569" s="326" t="s">
        <v>487</v>
      </c>
      <c r="D569" s="326" t="s">
        <v>1314</v>
      </c>
      <c r="E569" s="326" t="s">
        <v>553</v>
      </c>
      <c r="F569" s="430">
        <v>2</v>
      </c>
      <c r="G569" s="425">
        <v>0</v>
      </c>
      <c r="H569" s="426">
        <f t="shared" si="32"/>
        <v>0</v>
      </c>
      <c r="I569" s="426">
        <f t="shared" si="33"/>
        <v>0</v>
      </c>
      <c r="J569" s="426">
        <f t="shared" si="34"/>
        <v>0</v>
      </c>
      <c r="K569" s="416" t="e">
        <f t="shared" si="35"/>
        <v>#DIV/0!</v>
      </c>
      <c r="L569" s="409"/>
      <c r="M569" s="407"/>
    </row>
    <row r="570" spans="1:13" ht="26.25">
      <c r="A570" s="401">
        <v>2396</v>
      </c>
      <c r="B570" s="394">
        <v>7097</v>
      </c>
      <c r="C570" s="326" t="s">
        <v>487</v>
      </c>
      <c r="D570" s="326" t="s">
        <v>1315</v>
      </c>
      <c r="E570" s="326" t="s">
        <v>553</v>
      </c>
      <c r="F570" s="430">
        <v>2</v>
      </c>
      <c r="G570" s="425">
        <v>0</v>
      </c>
      <c r="H570" s="426">
        <f t="shared" si="32"/>
        <v>0</v>
      </c>
      <c r="I570" s="426">
        <f t="shared" si="33"/>
        <v>0</v>
      </c>
      <c r="J570" s="426">
        <f t="shared" si="34"/>
        <v>0</v>
      </c>
      <c r="K570" s="416" t="e">
        <f t="shared" si="35"/>
        <v>#DIV/0!</v>
      </c>
      <c r="L570" s="409"/>
      <c r="M570" s="407"/>
    </row>
    <row r="571" spans="1:13" ht="26.25">
      <c r="A571" s="401">
        <v>2397</v>
      </c>
      <c r="B571" s="394">
        <v>11657</v>
      </c>
      <c r="C571" s="326" t="s">
        <v>487</v>
      </c>
      <c r="D571" s="326" t="s">
        <v>1316</v>
      </c>
      <c r="E571" s="326" t="s">
        <v>553</v>
      </c>
      <c r="F571" s="430">
        <v>2</v>
      </c>
      <c r="G571" s="425">
        <v>0</v>
      </c>
      <c r="H571" s="426">
        <f t="shared" si="32"/>
        <v>0</v>
      </c>
      <c r="I571" s="426">
        <f t="shared" si="33"/>
        <v>0</v>
      </c>
      <c r="J571" s="426">
        <f t="shared" si="34"/>
        <v>0</v>
      </c>
      <c r="K571" s="416" t="e">
        <f t="shared" si="35"/>
        <v>#DIV/0!</v>
      </c>
      <c r="L571" s="409"/>
      <c r="M571" s="407"/>
    </row>
    <row r="572" spans="1:13" ht="26.25">
      <c r="A572" s="401">
        <v>2398</v>
      </c>
      <c r="B572" s="394">
        <v>11658</v>
      </c>
      <c r="C572" s="326" t="s">
        <v>487</v>
      </c>
      <c r="D572" s="326" t="s">
        <v>1317</v>
      </c>
      <c r="E572" s="326" t="s">
        <v>553</v>
      </c>
      <c r="F572" s="430">
        <v>2</v>
      </c>
      <c r="G572" s="425">
        <v>0</v>
      </c>
      <c r="H572" s="426">
        <f t="shared" si="32"/>
        <v>0</v>
      </c>
      <c r="I572" s="426">
        <f t="shared" si="33"/>
        <v>0</v>
      </c>
      <c r="J572" s="426">
        <f t="shared" si="34"/>
        <v>0</v>
      </c>
      <c r="K572" s="416" t="e">
        <f t="shared" si="35"/>
        <v>#DIV/0!</v>
      </c>
      <c r="L572" s="409"/>
      <c r="M572" s="407"/>
    </row>
    <row r="573" spans="1:13" ht="26.25">
      <c r="A573" s="401">
        <v>2399</v>
      </c>
      <c r="B573" s="394">
        <v>7139</v>
      </c>
      <c r="C573" s="326" t="s">
        <v>487</v>
      </c>
      <c r="D573" s="326" t="s">
        <v>1318</v>
      </c>
      <c r="E573" s="326" t="s">
        <v>553</v>
      </c>
      <c r="F573" s="430">
        <v>3</v>
      </c>
      <c r="G573" s="425">
        <v>0</v>
      </c>
      <c r="H573" s="426">
        <f t="shared" si="32"/>
        <v>0</v>
      </c>
      <c r="I573" s="426">
        <f t="shared" si="33"/>
        <v>0</v>
      </c>
      <c r="J573" s="426">
        <f t="shared" si="34"/>
        <v>0</v>
      </c>
      <c r="K573" s="416" t="e">
        <f t="shared" si="35"/>
        <v>#DIV/0!</v>
      </c>
      <c r="L573" s="409"/>
      <c r="M573" s="407"/>
    </row>
    <row r="574" spans="1:13" ht="26.25">
      <c r="A574" s="401">
        <v>2400</v>
      </c>
      <c r="B574" s="394">
        <v>7140</v>
      </c>
      <c r="C574" s="326" t="s">
        <v>487</v>
      </c>
      <c r="D574" s="326" t="s">
        <v>1319</v>
      </c>
      <c r="E574" s="326" t="s">
        <v>553</v>
      </c>
      <c r="F574" s="430">
        <v>3</v>
      </c>
      <c r="G574" s="425">
        <v>0</v>
      </c>
      <c r="H574" s="426">
        <f t="shared" si="32"/>
        <v>0</v>
      </c>
      <c r="I574" s="426">
        <f t="shared" si="33"/>
        <v>0</v>
      </c>
      <c r="J574" s="426">
        <f t="shared" si="34"/>
        <v>0</v>
      </c>
      <c r="K574" s="416" t="e">
        <f t="shared" si="35"/>
        <v>#DIV/0!</v>
      </c>
      <c r="L574" s="409"/>
      <c r="M574" s="407"/>
    </row>
    <row r="575" spans="1:13" ht="26.25">
      <c r="A575" s="401">
        <v>2401</v>
      </c>
      <c r="B575" s="394">
        <v>7141</v>
      </c>
      <c r="C575" s="326" t="s">
        <v>487</v>
      </c>
      <c r="D575" s="326" t="s">
        <v>1320</v>
      </c>
      <c r="E575" s="326" t="s">
        <v>553</v>
      </c>
      <c r="F575" s="430">
        <v>3</v>
      </c>
      <c r="G575" s="425">
        <v>0</v>
      </c>
      <c r="H575" s="426">
        <f t="shared" si="32"/>
        <v>0</v>
      </c>
      <c r="I575" s="426">
        <f t="shared" si="33"/>
        <v>0</v>
      </c>
      <c r="J575" s="426">
        <f t="shared" si="34"/>
        <v>0</v>
      </c>
      <c r="K575" s="416" t="e">
        <f t="shared" si="35"/>
        <v>#DIV/0!</v>
      </c>
      <c r="L575" s="409"/>
      <c r="M575" s="407"/>
    </row>
    <row r="576" spans="1:13" ht="26.25">
      <c r="A576" s="401">
        <v>2402</v>
      </c>
      <c r="B576" s="394">
        <v>7142</v>
      </c>
      <c r="C576" s="326" t="s">
        <v>487</v>
      </c>
      <c r="D576" s="326" t="s">
        <v>1321</v>
      </c>
      <c r="E576" s="326" t="s">
        <v>553</v>
      </c>
      <c r="F576" s="430">
        <v>3</v>
      </c>
      <c r="G576" s="425">
        <v>0</v>
      </c>
      <c r="H576" s="426">
        <f t="shared" si="32"/>
        <v>0</v>
      </c>
      <c r="I576" s="426">
        <f t="shared" si="33"/>
        <v>0</v>
      </c>
      <c r="J576" s="426">
        <f t="shared" si="34"/>
        <v>0</v>
      </c>
      <c r="K576" s="416" t="e">
        <f t="shared" si="35"/>
        <v>#DIV/0!</v>
      </c>
      <c r="L576" s="409"/>
      <c r="M576" s="407"/>
    </row>
    <row r="577" spans="1:13" ht="26.25">
      <c r="A577" s="401">
        <v>2403</v>
      </c>
      <c r="B577" s="394">
        <v>7143</v>
      </c>
      <c r="C577" s="326" t="s">
        <v>487</v>
      </c>
      <c r="D577" s="326" t="s">
        <v>1322</v>
      </c>
      <c r="E577" s="326" t="s">
        <v>553</v>
      </c>
      <c r="F577" s="430">
        <v>3</v>
      </c>
      <c r="G577" s="425">
        <v>0</v>
      </c>
      <c r="H577" s="426">
        <f t="shared" si="32"/>
        <v>0</v>
      </c>
      <c r="I577" s="426">
        <f t="shared" si="33"/>
        <v>0</v>
      </c>
      <c r="J577" s="426">
        <f t="shared" si="34"/>
        <v>0</v>
      </c>
      <c r="K577" s="416" t="e">
        <f t="shared" si="35"/>
        <v>#DIV/0!</v>
      </c>
      <c r="L577" s="409"/>
      <c r="M577" s="407"/>
    </row>
    <row r="578" spans="1:13">
      <c r="A578" s="400" t="s">
        <v>1323</v>
      </c>
      <c r="B578" s="394">
        <v>7123</v>
      </c>
      <c r="C578" s="326" t="s">
        <v>487</v>
      </c>
      <c r="D578" s="326" t="s">
        <v>1324</v>
      </c>
      <c r="E578" s="326" t="s">
        <v>553</v>
      </c>
      <c r="F578" s="430">
        <v>2</v>
      </c>
      <c r="G578" s="425">
        <v>0</v>
      </c>
      <c r="H578" s="426">
        <f t="shared" si="32"/>
        <v>0</v>
      </c>
      <c r="I578" s="426">
        <f t="shared" si="33"/>
        <v>0</v>
      </c>
      <c r="J578" s="426">
        <f t="shared" si="34"/>
        <v>0</v>
      </c>
      <c r="K578" s="416" t="e">
        <f t="shared" si="35"/>
        <v>#DIV/0!</v>
      </c>
      <c r="L578" s="409"/>
      <c r="M578" s="407"/>
    </row>
    <row r="579" spans="1:13" ht="26.25">
      <c r="A579" s="401">
        <v>2404</v>
      </c>
      <c r="B579" s="394">
        <v>11762</v>
      </c>
      <c r="C579" s="326" t="s">
        <v>487</v>
      </c>
      <c r="D579" s="326" t="s">
        <v>1325</v>
      </c>
      <c r="E579" s="326" t="s">
        <v>553</v>
      </c>
      <c r="F579" s="430">
        <v>2</v>
      </c>
      <c r="G579" s="425">
        <v>0</v>
      </c>
      <c r="H579" s="426">
        <f t="shared" si="32"/>
        <v>0</v>
      </c>
      <c r="I579" s="426">
        <f t="shared" si="33"/>
        <v>0</v>
      </c>
      <c r="J579" s="426">
        <f t="shared" si="34"/>
        <v>0</v>
      </c>
      <c r="K579" s="416" t="e">
        <f t="shared" si="35"/>
        <v>#DIV/0!</v>
      </c>
      <c r="L579" s="409"/>
      <c r="M579" s="407"/>
    </row>
    <row r="580" spans="1:13" ht="26.25">
      <c r="A580" s="401">
        <v>2405</v>
      </c>
      <c r="B580" s="394">
        <v>36796</v>
      </c>
      <c r="C580" s="326" t="s">
        <v>487</v>
      </c>
      <c r="D580" s="326" t="s">
        <v>1326</v>
      </c>
      <c r="E580" s="326" t="s">
        <v>553</v>
      </c>
      <c r="F580" s="430">
        <v>3</v>
      </c>
      <c r="G580" s="425">
        <v>0</v>
      </c>
      <c r="H580" s="426">
        <f t="shared" si="32"/>
        <v>0</v>
      </c>
      <c r="I580" s="426">
        <f t="shared" si="33"/>
        <v>0</v>
      </c>
      <c r="J580" s="426">
        <f t="shared" si="34"/>
        <v>0</v>
      </c>
      <c r="K580" s="416" t="e">
        <f t="shared" si="35"/>
        <v>#DIV/0!</v>
      </c>
      <c r="L580" s="409"/>
      <c r="M580" s="407"/>
    </row>
    <row r="581" spans="1:13" ht="26.25">
      <c r="A581" s="401">
        <v>2406</v>
      </c>
      <c r="B581" s="394">
        <v>13418</v>
      </c>
      <c r="C581" s="326" t="s">
        <v>487</v>
      </c>
      <c r="D581" s="326" t="s">
        <v>1327</v>
      </c>
      <c r="E581" s="326" t="s">
        <v>553</v>
      </c>
      <c r="F581" s="430">
        <v>1</v>
      </c>
      <c r="G581" s="425">
        <v>0</v>
      </c>
      <c r="H581" s="426">
        <f t="shared" si="32"/>
        <v>0</v>
      </c>
      <c r="I581" s="426">
        <f t="shared" si="33"/>
        <v>0</v>
      </c>
      <c r="J581" s="426">
        <f t="shared" si="34"/>
        <v>0</v>
      </c>
      <c r="K581" s="416" t="e">
        <f t="shared" si="35"/>
        <v>#DIV/0!</v>
      </c>
      <c r="L581" s="409"/>
      <c r="M581" s="407"/>
    </row>
    <row r="582" spans="1:13" ht="26.25">
      <c r="A582" s="401">
        <v>2407</v>
      </c>
      <c r="B582" s="394">
        <v>7700</v>
      </c>
      <c r="C582" s="326" t="s">
        <v>487</v>
      </c>
      <c r="D582" s="326" t="s">
        <v>1328</v>
      </c>
      <c r="E582" s="326" t="s">
        <v>590</v>
      </c>
      <c r="F582" s="430">
        <v>10</v>
      </c>
      <c r="G582" s="425">
        <v>0</v>
      </c>
      <c r="H582" s="426">
        <f t="shared" si="32"/>
        <v>0</v>
      </c>
      <c r="I582" s="426">
        <f t="shared" si="33"/>
        <v>0</v>
      </c>
      <c r="J582" s="426">
        <f t="shared" si="34"/>
        <v>0</v>
      </c>
      <c r="K582" s="416" t="e">
        <f t="shared" si="35"/>
        <v>#DIV/0!</v>
      </c>
      <c r="L582" s="409"/>
      <c r="M582" s="407"/>
    </row>
    <row r="583" spans="1:13">
      <c r="A583" s="401">
        <v>2408</v>
      </c>
      <c r="B583" s="394">
        <v>9866</v>
      </c>
      <c r="C583" s="326" t="s">
        <v>487</v>
      </c>
      <c r="D583" s="326" t="s">
        <v>1329</v>
      </c>
      <c r="E583" s="326" t="s">
        <v>590</v>
      </c>
      <c r="F583" s="430">
        <v>22</v>
      </c>
      <c r="G583" s="425">
        <v>0</v>
      </c>
      <c r="H583" s="426">
        <f t="shared" si="32"/>
        <v>0</v>
      </c>
      <c r="I583" s="426">
        <f t="shared" si="33"/>
        <v>0</v>
      </c>
      <c r="J583" s="426">
        <f t="shared" si="34"/>
        <v>0</v>
      </c>
      <c r="K583" s="416" t="e">
        <f t="shared" si="35"/>
        <v>#DIV/0!</v>
      </c>
      <c r="L583" s="409"/>
      <c r="M583" s="407"/>
    </row>
    <row r="584" spans="1:13">
      <c r="A584" s="401">
        <v>2409</v>
      </c>
      <c r="B584" s="394">
        <v>9862</v>
      </c>
      <c r="C584" s="326" t="s">
        <v>487</v>
      </c>
      <c r="D584" s="326" t="s">
        <v>1330</v>
      </c>
      <c r="E584" s="326" t="s">
        <v>590</v>
      </c>
      <c r="F584" s="430">
        <v>10</v>
      </c>
      <c r="G584" s="425">
        <v>0</v>
      </c>
      <c r="H584" s="426">
        <f t="shared" si="32"/>
        <v>0</v>
      </c>
      <c r="I584" s="426">
        <f t="shared" si="33"/>
        <v>0</v>
      </c>
      <c r="J584" s="426">
        <f t="shared" si="34"/>
        <v>0</v>
      </c>
      <c r="K584" s="416" t="e">
        <f t="shared" si="35"/>
        <v>#DIV/0!</v>
      </c>
      <c r="L584" s="409"/>
      <c r="M584" s="407"/>
    </row>
    <row r="585" spans="1:13">
      <c r="A585" s="401">
        <v>2410</v>
      </c>
      <c r="B585" s="394">
        <v>9861</v>
      </c>
      <c r="C585" s="326" t="s">
        <v>487</v>
      </c>
      <c r="D585" s="326" t="s">
        <v>1331</v>
      </c>
      <c r="E585" s="326" t="s">
        <v>590</v>
      </c>
      <c r="F585" s="430">
        <v>10</v>
      </c>
      <c r="G585" s="425">
        <v>0</v>
      </c>
      <c r="H585" s="426">
        <f t="shared" si="32"/>
        <v>0</v>
      </c>
      <c r="I585" s="426">
        <f t="shared" si="33"/>
        <v>0</v>
      </c>
      <c r="J585" s="426">
        <f t="shared" si="34"/>
        <v>0</v>
      </c>
      <c r="K585" s="416" t="e">
        <f t="shared" si="35"/>
        <v>#DIV/0!</v>
      </c>
      <c r="L585" s="409"/>
      <c r="M585" s="407"/>
    </row>
    <row r="586" spans="1:13">
      <c r="A586" s="401">
        <v>2411</v>
      </c>
      <c r="B586" s="394">
        <v>9860</v>
      </c>
      <c r="C586" s="326" t="s">
        <v>487</v>
      </c>
      <c r="D586" s="326" t="s">
        <v>1332</v>
      </c>
      <c r="E586" s="326" t="s">
        <v>590</v>
      </c>
      <c r="F586" s="430">
        <v>10</v>
      </c>
      <c r="G586" s="425">
        <v>0</v>
      </c>
      <c r="H586" s="426">
        <f t="shared" si="32"/>
        <v>0</v>
      </c>
      <c r="I586" s="426">
        <f t="shared" si="33"/>
        <v>0</v>
      </c>
      <c r="J586" s="426">
        <f t="shared" si="34"/>
        <v>0</v>
      </c>
      <c r="K586" s="416" t="e">
        <f t="shared" si="35"/>
        <v>#DIV/0!</v>
      </c>
      <c r="L586" s="409"/>
      <c r="M586" s="407"/>
    </row>
    <row r="587" spans="1:13">
      <c r="A587" s="401">
        <v>2412</v>
      </c>
      <c r="B587" s="394">
        <v>9863</v>
      </c>
      <c r="C587" s="326" t="s">
        <v>487</v>
      </c>
      <c r="D587" s="326" t="s">
        <v>1333</v>
      </c>
      <c r="E587" s="326" t="s">
        <v>590</v>
      </c>
      <c r="F587" s="430">
        <v>10</v>
      </c>
      <c r="G587" s="425">
        <v>0</v>
      </c>
      <c r="H587" s="426">
        <f t="shared" si="32"/>
        <v>0</v>
      </c>
      <c r="I587" s="426">
        <f t="shared" si="33"/>
        <v>0</v>
      </c>
      <c r="J587" s="426">
        <f t="shared" si="34"/>
        <v>0</v>
      </c>
      <c r="K587" s="416" t="e">
        <f t="shared" si="35"/>
        <v>#DIV/0!</v>
      </c>
      <c r="L587" s="409"/>
      <c r="M587" s="407"/>
    </row>
    <row r="588" spans="1:13">
      <c r="A588" s="401">
        <v>2413</v>
      </c>
      <c r="B588" s="394">
        <v>9857</v>
      </c>
      <c r="C588" s="326" t="s">
        <v>487</v>
      </c>
      <c r="D588" s="326" t="s">
        <v>1334</v>
      </c>
      <c r="E588" s="326" t="s">
        <v>590</v>
      </c>
      <c r="F588" s="430">
        <v>10</v>
      </c>
      <c r="G588" s="425">
        <v>0</v>
      </c>
      <c r="H588" s="426">
        <f t="shared" si="32"/>
        <v>0</v>
      </c>
      <c r="I588" s="426">
        <f t="shared" si="33"/>
        <v>0</v>
      </c>
      <c r="J588" s="426">
        <f t="shared" si="34"/>
        <v>0</v>
      </c>
      <c r="K588" s="416" t="e">
        <f t="shared" si="35"/>
        <v>#DIV/0!</v>
      </c>
      <c r="L588" s="409"/>
      <c r="M588" s="407"/>
    </row>
    <row r="589" spans="1:13">
      <c r="A589" s="401">
        <v>2414</v>
      </c>
      <c r="B589" s="394">
        <v>9859</v>
      </c>
      <c r="C589" s="326" t="s">
        <v>487</v>
      </c>
      <c r="D589" s="326" t="s">
        <v>1335</v>
      </c>
      <c r="E589" s="326" t="s">
        <v>590</v>
      </c>
      <c r="F589" s="430">
        <v>10</v>
      </c>
      <c r="G589" s="425">
        <v>0</v>
      </c>
      <c r="H589" s="426">
        <f t="shared" si="32"/>
        <v>0</v>
      </c>
      <c r="I589" s="426">
        <f t="shared" si="33"/>
        <v>0</v>
      </c>
      <c r="J589" s="426">
        <f t="shared" si="34"/>
        <v>0</v>
      </c>
      <c r="K589" s="416" t="e">
        <f t="shared" si="35"/>
        <v>#DIV/0!</v>
      </c>
      <c r="L589" s="409"/>
      <c r="M589" s="407"/>
    </row>
    <row r="590" spans="1:13">
      <c r="A590" s="401">
        <v>2415</v>
      </c>
      <c r="B590" s="394">
        <v>9864</v>
      </c>
      <c r="C590" s="326" t="s">
        <v>487</v>
      </c>
      <c r="D590" s="326" t="s">
        <v>1336</v>
      </c>
      <c r="E590" s="326" t="s">
        <v>590</v>
      </c>
      <c r="F590" s="430">
        <v>10</v>
      </c>
      <c r="G590" s="425">
        <v>0</v>
      </c>
      <c r="H590" s="426">
        <f t="shared" si="32"/>
        <v>0</v>
      </c>
      <c r="I590" s="426">
        <f t="shared" si="33"/>
        <v>0</v>
      </c>
      <c r="J590" s="426">
        <f t="shared" si="34"/>
        <v>0</v>
      </c>
      <c r="K590" s="416" t="e">
        <f t="shared" si="35"/>
        <v>#DIV/0!</v>
      </c>
      <c r="L590" s="409"/>
      <c r="M590" s="407"/>
    </row>
    <row r="591" spans="1:13" ht="26.25">
      <c r="A591" s="401">
        <v>2416</v>
      </c>
      <c r="B591" s="394">
        <v>9836</v>
      </c>
      <c r="C591" s="326" t="s">
        <v>487</v>
      </c>
      <c r="D591" s="326" t="s">
        <v>1337</v>
      </c>
      <c r="E591" s="326" t="s">
        <v>590</v>
      </c>
      <c r="F591" s="430">
        <v>10</v>
      </c>
      <c r="G591" s="425">
        <v>0</v>
      </c>
      <c r="H591" s="426">
        <f t="shared" si="32"/>
        <v>0</v>
      </c>
      <c r="I591" s="426">
        <f t="shared" si="33"/>
        <v>0</v>
      </c>
      <c r="J591" s="426">
        <f t="shared" si="34"/>
        <v>0</v>
      </c>
      <c r="K591" s="416" t="e">
        <f t="shared" si="35"/>
        <v>#DIV/0!</v>
      </c>
      <c r="L591" s="409"/>
      <c r="M591" s="407"/>
    </row>
    <row r="592" spans="1:13" ht="26.25">
      <c r="A592" s="401">
        <v>2417</v>
      </c>
      <c r="B592" s="394">
        <v>9835</v>
      </c>
      <c r="C592" s="326" t="s">
        <v>487</v>
      </c>
      <c r="D592" s="326" t="s">
        <v>1338</v>
      </c>
      <c r="E592" s="326" t="s">
        <v>590</v>
      </c>
      <c r="F592" s="430">
        <v>10</v>
      </c>
      <c r="G592" s="425">
        <v>0</v>
      </c>
      <c r="H592" s="426">
        <f t="shared" ref="H592:H654" si="36">G592*(1+$G$11)</f>
        <v>0</v>
      </c>
      <c r="I592" s="426">
        <f t="shared" ref="I592:I654" si="37">G592*F592</f>
        <v>0</v>
      </c>
      <c r="J592" s="426">
        <f t="shared" ref="J592:J654" si="38">F592*H592</f>
        <v>0</v>
      </c>
      <c r="K592" s="416" t="e">
        <f t="shared" ref="K592:K655" si="39">J592/$H$719</f>
        <v>#DIV/0!</v>
      </c>
      <c r="L592" s="409"/>
      <c r="M592" s="407"/>
    </row>
    <row r="593" spans="1:13" ht="26.25">
      <c r="A593" s="401">
        <v>2418</v>
      </c>
      <c r="B593" s="394">
        <v>9838</v>
      </c>
      <c r="C593" s="326" t="s">
        <v>487</v>
      </c>
      <c r="D593" s="326" t="s">
        <v>1339</v>
      </c>
      <c r="E593" s="326" t="s">
        <v>590</v>
      </c>
      <c r="F593" s="430">
        <v>10</v>
      </c>
      <c r="G593" s="425">
        <v>0</v>
      </c>
      <c r="H593" s="426">
        <f t="shared" si="36"/>
        <v>0</v>
      </c>
      <c r="I593" s="426">
        <f t="shared" si="37"/>
        <v>0</v>
      </c>
      <c r="J593" s="426">
        <f t="shared" si="38"/>
        <v>0</v>
      </c>
      <c r="K593" s="416" t="e">
        <f t="shared" si="39"/>
        <v>#DIV/0!</v>
      </c>
      <c r="L593" s="409"/>
      <c r="M593" s="407"/>
    </row>
    <row r="594" spans="1:13" ht="26.25">
      <c r="A594" s="401">
        <v>2419</v>
      </c>
      <c r="B594" s="394">
        <v>9837</v>
      </c>
      <c r="C594" s="326" t="s">
        <v>487</v>
      </c>
      <c r="D594" s="326" t="s">
        <v>1340</v>
      </c>
      <c r="E594" s="326" t="s">
        <v>590</v>
      </c>
      <c r="F594" s="430">
        <v>10</v>
      </c>
      <c r="G594" s="425">
        <v>0</v>
      </c>
      <c r="H594" s="426">
        <f t="shared" si="36"/>
        <v>0</v>
      </c>
      <c r="I594" s="426">
        <f t="shared" si="37"/>
        <v>0</v>
      </c>
      <c r="J594" s="426">
        <f t="shared" si="38"/>
        <v>0</v>
      </c>
      <c r="K594" s="416" t="e">
        <f t="shared" si="39"/>
        <v>#DIV/0!</v>
      </c>
      <c r="L594" s="409"/>
      <c r="M594" s="407"/>
    </row>
    <row r="595" spans="1:13">
      <c r="A595" s="401">
        <v>2420</v>
      </c>
      <c r="B595" s="394">
        <v>9868</v>
      </c>
      <c r="C595" s="326" t="s">
        <v>487</v>
      </c>
      <c r="D595" s="326" t="s">
        <v>1341</v>
      </c>
      <c r="E595" s="326" t="s">
        <v>590</v>
      </c>
      <c r="F595" s="430">
        <v>10</v>
      </c>
      <c r="G595" s="425">
        <v>0</v>
      </c>
      <c r="H595" s="426">
        <f t="shared" si="36"/>
        <v>0</v>
      </c>
      <c r="I595" s="426">
        <f t="shared" si="37"/>
        <v>0</v>
      </c>
      <c r="J595" s="426">
        <f t="shared" si="38"/>
        <v>0</v>
      </c>
      <c r="K595" s="416" t="e">
        <f t="shared" si="39"/>
        <v>#DIV/0!</v>
      </c>
      <c r="L595" s="409"/>
      <c r="M595" s="407"/>
    </row>
    <row r="596" spans="1:13">
      <c r="A596" s="401">
        <v>2421</v>
      </c>
      <c r="B596" s="394">
        <v>9869</v>
      </c>
      <c r="C596" s="326" t="s">
        <v>487</v>
      </c>
      <c r="D596" s="326" t="s">
        <v>1342</v>
      </c>
      <c r="E596" s="326" t="s">
        <v>590</v>
      </c>
      <c r="F596" s="430">
        <v>10</v>
      </c>
      <c r="G596" s="425">
        <v>0</v>
      </c>
      <c r="H596" s="426">
        <f t="shared" si="36"/>
        <v>0</v>
      </c>
      <c r="I596" s="426">
        <f t="shared" si="37"/>
        <v>0</v>
      </c>
      <c r="J596" s="426">
        <f t="shared" si="38"/>
        <v>0</v>
      </c>
      <c r="K596" s="416" t="e">
        <f t="shared" si="39"/>
        <v>#DIV/0!</v>
      </c>
      <c r="L596" s="409"/>
      <c r="M596" s="407"/>
    </row>
    <row r="597" spans="1:13">
      <c r="A597" s="401">
        <v>2422</v>
      </c>
      <c r="B597" s="394">
        <v>9874</v>
      </c>
      <c r="C597" s="326" t="s">
        <v>487</v>
      </c>
      <c r="D597" s="326" t="s">
        <v>1343</v>
      </c>
      <c r="E597" s="326" t="s">
        <v>590</v>
      </c>
      <c r="F597" s="430">
        <v>10</v>
      </c>
      <c r="G597" s="425">
        <v>0</v>
      </c>
      <c r="H597" s="426">
        <f t="shared" si="36"/>
        <v>0</v>
      </c>
      <c r="I597" s="426">
        <f t="shared" si="37"/>
        <v>0</v>
      </c>
      <c r="J597" s="426">
        <f t="shared" si="38"/>
        <v>0</v>
      </c>
      <c r="K597" s="416" t="e">
        <f t="shared" si="39"/>
        <v>#DIV/0!</v>
      </c>
      <c r="L597" s="409"/>
      <c r="M597" s="407"/>
    </row>
    <row r="598" spans="1:13">
      <c r="A598" s="401">
        <v>2423</v>
      </c>
      <c r="B598" s="394">
        <v>9875</v>
      </c>
      <c r="C598" s="326" t="s">
        <v>487</v>
      </c>
      <c r="D598" s="326" t="s">
        <v>1344</v>
      </c>
      <c r="E598" s="326" t="s">
        <v>590</v>
      </c>
      <c r="F598" s="430">
        <v>10</v>
      </c>
      <c r="G598" s="425">
        <v>0</v>
      </c>
      <c r="H598" s="426">
        <f t="shared" si="36"/>
        <v>0</v>
      </c>
      <c r="I598" s="426">
        <f t="shared" si="37"/>
        <v>0</v>
      </c>
      <c r="J598" s="426">
        <f t="shared" si="38"/>
        <v>0</v>
      </c>
      <c r="K598" s="416" t="e">
        <f t="shared" si="39"/>
        <v>#DIV/0!</v>
      </c>
      <c r="L598" s="409"/>
      <c r="M598" s="407"/>
    </row>
    <row r="599" spans="1:13">
      <c r="A599" s="401">
        <v>2424</v>
      </c>
      <c r="B599" s="394">
        <v>9873</v>
      </c>
      <c r="C599" s="326" t="s">
        <v>487</v>
      </c>
      <c r="D599" s="326" t="s">
        <v>1345</v>
      </c>
      <c r="E599" s="326" t="s">
        <v>590</v>
      </c>
      <c r="F599" s="430">
        <v>10</v>
      </c>
      <c r="G599" s="425">
        <v>0</v>
      </c>
      <c r="H599" s="426">
        <f t="shared" si="36"/>
        <v>0</v>
      </c>
      <c r="I599" s="426">
        <f t="shared" si="37"/>
        <v>0</v>
      </c>
      <c r="J599" s="426">
        <f t="shared" si="38"/>
        <v>0</v>
      </c>
      <c r="K599" s="416" t="e">
        <f t="shared" si="39"/>
        <v>#DIV/0!</v>
      </c>
      <c r="L599" s="409"/>
      <c r="M599" s="407"/>
    </row>
    <row r="600" spans="1:13">
      <c r="A600" s="401">
        <v>2425</v>
      </c>
      <c r="B600" s="394">
        <v>9871</v>
      </c>
      <c r="C600" s="326" t="s">
        <v>487</v>
      </c>
      <c r="D600" s="326" t="s">
        <v>1346</v>
      </c>
      <c r="E600" s="326" t="s">
        <v>590</v>
      </c>
      <c r="F600" s="430">
        <v>10</v>
      </c>
      <c r="G600" s="425">
        <v>0</v>
      </c>
      <c r="H600" s="426">
        <f t="shared" si="36"/>
        <v>0</v>
      </c>
      <c r="I600" s="426">
        <f t="shared" si="37"/>
        <v>0</v>
      </c>
      <c r="J600" s="426">
        <f t="shared" si="38"/>
        <v>0</v>
      </c>
      <c r="K600" s="416" t="e">
        <f t="shared" si="39"/>
        <v>#DIV/0!</v>
      </c>
      <c r="L600" s="409"/>
      <c r="M600" s="407"/>
    </row>
    <row r="601" spans="1:13">
      <c r="A601" s="401">
        <v>2426</v>
      </c>
      <c r="B601" s="394">
        <v>9872</v>
      </c>
      <c r="C601" s="326" t="s">
        <v>487</v>
      </c>
      <c r="D601" s="326" t="s">
        <v>1347</v>
      </c>
      <c r="E601" s="326" t="s">
        <v>590</v>
      </c>
      <c r="F601" s="430">
        <v>15</v>
      </c>
      <c r="G601" s="425">
        <v>0</v>
      </c>
      <c r="H601" s="426">
        <f t="shared" si="36"/>
        <v>0</v>
      </c>
      <c r="I601" s="426">
        <f t="shared" si="37"/>
        <v>0</v>
      </c>
      <c r="J601" s="426">
        <f t="shared" si="38"/>
        <v>0</v>
      </c>
      <c r="K601" s="416" t="e">
        <f t="shared" si="39"/>
        <v>#DIV/0!</v>
      </c>
      <c r="L601" s="409"/>
      <c r="M601" s="407"/>
    </row>
    <row r="602" spans="1:13" ht="26.25">
      <c r="A602" s="400" t="s">
        <v>1348</v>
      </c>
      <c r="B602" s="394">
        <v>13127</v>
      </c>
      <c r="C602" s="326" t="s">
        <v>487</v>
      </c>
      <c r="D602" s="326" t="s">
        <v>1349</v>
      </c>
      <c r="E602" s="326" t="s">
        <v>590</v>
      </c>
      <c r="F602" s="430">
        <v>1</v>
      </c>
      <c r="G602" s="425">
        <v>0</v>
      </c>
      <c r="H602" s="426">
        <f t="shared" si="36"/>
        <v>0</v>
      </c>
      <c r="I602" s="426">
        <f t="shared" si="37"/>
        <v>0</v>
      </c>
      <c r="J602" s="426">
        <f t="shared" si="38"/>
        <v>0</v>
      </c>
      <c r="K602" s="416" t="e">
        <f t="shared" si="39"/>
        <v>#DIV/0!</v>
      </c>
      <c r="L602" s="409"/>
      <c r="M602" s="407"/>
    </row>
    <row r="603" spans="1:13">
      <c r="A603" s="401">
        <v>2427</v>
      </c>
      <c r="B603" s="394">
        <v>12425</v>
      </c>
      <c r="C603" s="326" t="s">
        <v>487</v>
      </c>
      <c r="D603" s="326" t="s">
        <v>1350</v>
      </c>
      <c r="E603" s="326" t="s">
        <v>553</v>
      </c>
      <c r="F603" s="430">
        <v>2</v>
      </c>
      <c r="G603" s="425">
        <v>0</v>
      </c>
      <c r="H603" s="426">
        <f t="shared" si="36"/>
        <v>0</v>
      </c>
      <c r="I603" s="426">
        <f t="shared" si="37"/>
        <v>0</v>
      </c>
      <c r="J603" s="426">
        <f t="shared" si="38"/>
        <v>0</v>
      </c>
      <c r="K603" s="416" t="e">
        <f t="shared" si="39"/>
        <v>#DIV/0!</v>
      </c>
      <c r="L603" s="409"/>
      <c r="M603" s="407"/>
    </row>
    <row r="604" spans="1:13" ht="26.25">
      <c r="A604" s="401">
        <v>2428</v>
      </c>
      <c r="B604" s="394">
        <v>12424</v>
      </c>
      <c r="C604" s="326" t="s">
        <v>487</v>
      </c>
      <c r="D604" s="326" t="s">
        <v>1351</v>
      </c>
      <c r="E604" s="326" t="s">
        <v>553</v>
      </c>
      <c r="F604" s="430">
        <v>2</v>
      </c>
      <c r="G604" s="425">
        <v>0</v>
      </c>
      <c r="H604" s="426">
        <f t="shared" si="36"/>
        <v>0</v>
      </c>
      <c r="I604" s="426">
        <f t="shared" si="37"/>
        <v>0</v>
      </c>
      <c r="J604" s="426">
        <f t="shared" si="38"/>
        <v>0</v>
      </c>
      <c r="K604" s="416" t="e">
        <f t="shared" si="39"/>
        <v>#DIV/0!</v>
      </c>
      <c r="L604" s="409"/>
      <c r="M604" s="407"/>
    </row>
    <row r="605" spans="1:13">
      <c r="A605" s="401">
        <v>2429</v>
      </c>
      <c r="B605" s="394">
        <v>12426</v>
      </c>
      <c r="C605" s="326" t="s">
        <v>487</v>
      </c>
      <c r="D605" s="326" t="s">
        <v>1352</v>
      </c>
      <c r="E605" s="326" t="s">
        <v>553</v>
      </c>
      <c r="F605" s="430">
        <v>2</v>
      </c>
      <c r="G605" s="425">
        <v>0</v>
      </c>
      <c r="H605" s="426">
        <f t="shared" si="36"/>
        <v>0</v>
      </c>
      <c r="I605" s="426">
        <f t="shared" si="37"/>
        <v>0</v>
      </c>
      <c r="J605" s="426">
        <f t="shared" si="38"/>
        <v>0</v>
      </c>
      <c r="K605" s="416" t="e">
        <f t="shared" si="39"/>
        <v>#DIV/0!</v>
      </c>
      <c r="L605" s="409"/>
      <c r="M605" s="407"/>
    </row>
    <row r="606" spans="1:13">
      <c r="A606" s="401">
        <v>2430</v>
      </c>
      <c r="B606" s="394">
        <v>12428</v>
      </c>
      <c r="C606" s="326" t="s">
        <v>487</v>
      </c>
      <c r="D606" s="326" t="s">
        <v>1353</v>
      </c>
      <c r="E606" s="326" t="s">
        <v>553</v>
      </c>
      <c r="F606" s="430">
        <v>2</v>
      </c>
      <c r="G606" s="425">
        <v>0</v>
      </c>
      <c r="H606" s="426">
        <f t="shared" si="36"/>
        <v>0</v>
      </c>
      <c r="I606" s="426">
        <f t="shared" si="37"/>
        <v>0</v>
      </c>
      <c r="J606" s="426">
        <f t="shared" si="38"/>
        <v>0</v>
      </c>
      <c r="K606" s="416" t="e">
        <f t="shared" si="39"/>
        <v>#DIV/0!</v>
      </c>
      <c r="L606" s="409"/>
      <c r="M606" s="407"/>
    </row>
    <row r="607" spans="1:13">
      <c r="A607" s="401">
        <v>2431</v>
      </c>
      <c r="B607" s="394">
        <v>12427</v>
      </c>
      <c r="C607" s="326" t="s">
        <v>487</v>
      </c>
      <c r="D607" s="326" t="s">
        <v>1354</v>
      </c>
      <c r="E607" s="326" t="s">
        <v>553</v>
      </c>
      <c r="F607" s="430">
        <v>2</v>
      </c>
      <c r="G607" s="425">
        <v>0</v>
      </c>
      <c r="H607" s="426">
        <f t="shared" si="36"/>
        <v>0</v>
      </c>
      <c r="I607" s="426">
        <f t="shared" si="37"/>
        <v>0</v>
      </c>
      <c r="J607" s="426">
        <f t="shared" si="38"/>
        <v>0</v>
      </c>
      <c r="K607" s="416" t="e">
        <f t="shared" si="39"/>
        <v>#DIV/0!</v>
      </c>
      <c r="L607" s="409"/>
      <c r="M607" s="407"/>
    </row>
    <row r="608" spans="1:13">
      <c r="A608" s="401">
        <v>2432</v>
      </c>
      <c r="B608" s="394">
        <v>12429</v>
      </c>
      <c r="C608" s="326" t="s">
        <v>487</v>
      </c>
      <c r="D608" s="326" t="s">
        <v>1355</v>
      </c>
      <c r="E608" s="326" t="s">
        <v>553</v>
      </c>
      <c r="F608" s="430">
        <v>2</v>
      </c>
      <c r="G608" s="425">
        <v>0</v>
      </c>
      <c r="H608" s="426">
        <f t="shared" si="36"/>
        <v>0</v>
      </c>
      <c r="I608" s="426">
        <f t="shared" si="37"/>
        <v>0</v>
      </c>
      <c r="J608" s="426">
        <f t="shared" si="38"/>
        <v>0</v>
      </c>
      <c r="K608" s="416" t="e">
        <f t="shared" si="39"/>
        <v>#DIV/0!</v>
      </c>
      <c r="L608" s="409"/>
      <c r="M608" s="407"/>
    </row>
    <row r="609" spans="1:13">
      <c r="A609" s="401">
        <v>2433</v>
      </c>
      <c r="B609" s="394">
        <v>12430</v>
      </c>
      <c r="C609" s="326" t="s">
        <v>487</v>
      </c>
      <c r="D609" s="326" t="s">
        <v>1356</v>
      </c>
      <c r="E609" s="326" t="s">
        <v>553</v>
      </c>
      <c r="F609" s="430">
        <v>2</v>
      </c>
      <c r="G609" s="425">
        <v>0</v>
      </c>
      <c r="H609" s="426">
        <f t="shared" si="36"/>
        <v>0</v>
      </c>
      <c r="I609" s="426">
        <f t="shared" si="37"/>
        <v>0</v>
      </c>
      <c r="J609" s="426">
        <f t="shared" si="38"/>
        <v>0</v>
      </c>
      <c r="K609" s="416" t="e">
        <f t="shared" si="39"/>
        <v>#DIV/0!</v>
      </c>
      <c r="L609" s="409"/>
      <c r="M609" s="407"/>
    </row>
    <row r="610" spans="1:13">
      <c r="A610" s="401">
        <v>2434</v>
      </c>
      <c r="B610" s="394">
        <v>12431</v>
      </c>
      <c r="C610" s="326" t="s">
        <v>487</v>
      </c>
      <c r="D610" s="326" t="s">
        <v>1357</v>
      </c>
      <c r="E610" s="326" t="s">
        <v>553</v>
      </c>
      <c r="F610" s="430">
        <v>2</v>
      </c>
      <c r="G610" s="425">
        <v>0</v>
      </c>
      <c r="H610" s="426">
        <f t="shared" si="36"/>
        <v>0</v>
      </c>
      <c r="I610" s="426">
        <f t="shared" si="37"/>
        <v>0</v>
      </c>
      <c r="J610" s="426">
        <f t="shared" si="38"/>
        <v>0</v>
      </c>
      <c r="K610" s="416" t="e">
        <f t="shared" si="39"/>
        <v>#DIV/0!</v>
      </c>
      <c r="L610" s="409"/>
      <c r="M610" s="407"/>
    </row>
    <row r="611" spans="1:13" ht="26.25">
      <c r="A611" s="401">
        <v>2435</v>
      </c>
      <c r="B611" s="394">
        <v>12437</v>
      </c>
      <c r="C611" s="326" t="s">
        <v>487</v>
      </c>
      <c r="D611" s="326" t="s">
        <v>1358</v>
      </c>
      <c r="E611" s="326" t="s">
        <v>553</v>
      </c>
      <c r="F611" s="430">
        <v>2</v>
      </c>
      <c r="G611" s="425">
        <v>0</v>
      </c>
      <c r="H611" s="426">
        <f t="shared" si="36"/>
        <v>0</v>
      </c>
      <c r="I611" s="426">
        <f t="shared" si="37"/>
        <v>0</v>
      </c>
      <c r="J611" s="426">
        <f t="shared" si="38"/>
        <v>0</v>
      </c>
      <c r="K611" s="416" t="e">
        <f t="shared" si="39"/>
        <v>#DIV/0!</v>
      </c>
      <c r="L611" s="409"/>
      <c r="M611" s="407"/>
    </row>
    <row r="612" spans="1:13" ht="26.25">
      <c r="A612" s="401">
        <v>2436</v>
      </c>
      <c r="B612" s="394">
        <v>12436</v>
      </c>
      <c r="C612" s="326" t="s">
        <v>487</v>
      </c>
      <c r="D612" s="326" t="s">
        <v>1359</v>
      </c>
      <c r="E612" s="326" t="s">
        <v>553</v>
      </c>
      <c r="F612" s="430">
        <v>2</v>
      </c>
      <c r="G612" s="425">
        <v>0</v>
      </c>
      <c r="H612" s="426">
        <f t="shared" si="36"/>
        <v>0</v>
      </c>
      <c r="I612" s="426">
        <f t="shared" si="37"/>
        <v>0</v>
      </c>
      <c r="J612" s="426">
        <f t="shared" si="38"/>
        <v>0</v>
      </c>
      <c r="K612" s="416" t="e">
        <f t="shared" si="39"/>
        <v>#DIV/0!</v>
      </c>
      <c r="L612" s="409"/>
      <c r="M612" s="407"/>
    </row>
    <row r="613" spans="1:13" ht="26.25">
      <c r="A613" s="401">
        <v>2437</v>
      </c>
      <c r="B613" s="394">
        <v>9886</v>
      </c>
      <c r="C613" s="326" t="s">
        <v>487</v>
      </c>
      <c r="D613" s="326" t="s">
        <v>1360</v>
      </c>
      <c r="E613" s="326" t="s">
        <v>553</v>
      </c>
      <c r="F613" s="430">
        <v>2</v>
      </c>
      <c r="G613" s="425">
        <v>0</v>
      </c>
      <c r="H613" s="426">
        <f t="shared" si="36"/>
        <v>0</v>
      </c>
      <c r="I613" s="426">
        <f t="shared" si="37"/>
        <v>0</v>
      </c>
      <c r="J613" s="426">
        <f t="shared" si="38"/>
        <v>0</v>
      </c>
      <c r="K613" s="416" t="e">
        <f t="shared" si="39"/>
        <v>#DIV/0!</v>
      </c>
      <c r="L613" s="409"/>
      <c r="M613" s="407"/>
    </row>
    <row r="614" spans="1:13" ht="26.25">
      <c r="A614" s="401">
        <v>2438</v>
      </c>
      <c r="B614" s="394">
        <v>9884</v>
      </c>
      <c r="C614" s="326" t="s">
        <v>487</v>
      </c>
      <c r="D614" s="326" t="s">
        <v>1361</v>
      </c>
      <c r="E614" s="326" t="s">
        <v>553</v>
      </c>
      <c r="F614" s="430">
        <v>2</v>
      </c>
      <c r="G614" s="425">
        <v>0</v>
      </c>
      <c r="H614" s="426">
        <f t="shared" si="36"/>
        <v>0</v>
      </c>
      <c r="I614" s="426">
        <f t="shared" si="37"/>
        <v>0</v>
      </c>
      <c r="J614" s="426">
        <f t="shared" si="38"/>
        <v>0</v>
      </c>
      <c r="K614" s="416" t="e">
        <f t="shared" si="39"/>
        <v>#DIV/0!</v>
      </c>
      <c r="L614" s="409"/>
      <c r="M614" s="407"/>
    </row>
    <row r="615" spans="1:13" ht="26.25">
      <c r="A615" s="401">
        <v>2439</v>
      </c>
      <c r="B615" s="394">
        <v>9888</v>
      </c>
      <c r="C615" s="326" t="s">
        <v>487</v>
      </c>
      <c r="D615" s="326" t="s">
        <v>1362</v>
      </c>
      <c r="E615" s="326" t="s">
        <v>553</v>
      </c>
      <c r="F615" s="430">
        <v>2</v>
      </c>
      <c r="G615" s="425">
        <v>0</v>
      </c>
      <c r="H615" s="426">
        <f t="shared" si="36"/>
        <v>0</v>
      </c>
      <c r="I615" s="426">
        <f t="shared" si="37"/>
        <v>0</v>
      </c>
      <c r="J615" s="426">
        <f t="shared" si="38"/>
        <v>0</v>
      </c>
      <c r="K615" s="416" t="e">
        <f t="shared" si="39"/>
        <v>#DIV/0!</v>
      </c>
      <c r="L615" s="409"/>
      <c r="M615" s="407"/>
    </row>
    <row r="616" spans="1:13" ht="26.25">
      <c r="A616" s="401">
        <v>2440</v>
      </c>
      <c r="B616" s="394">
        <v>9883</v>
      </c>
      <c r="C616" s="326" t="s">
        <v>487</v>
      </c>
      <c r="D616" s="326" t="s">
        <v>1363</v>
      </c>
      <c r="E616" s="326" t="s">
        <v>553</v>
      </c>
      <c r="F616" s="430">
        <v>2</v>
      </c>
      <c r="G616" s="425">
        <v>0</v>
      </c>
      <c r="H616" s="426">
        <f t="shared" si="36"/>
        <v>0</v>
      </c>
      <c r="I616" s="426">
        <f t="shared" si="37"/>
        <v>0</v>
      </c>
      <c r="J616" s="426">
        <f t="shared" si="38"/>
        <v>0</v>
      </c>
      <c r="K616" s="416" t="e">
        <f t="shared" si="39"/>
        <v>#DIV/0!</v>
      </c>
      <c r="L616" s="409"/>
      <c r="M616" s="407"/>
    </row>
    <row r="617" spans="1:13" ht="26.25">
      <c r="A617" s="401">
        <v>2441</v>
      </c>
      <c r="B617" s="394">
        <v>9887</v>
      </c>
      <c r="C617" s="326" t="s">
        <v>487</v>
      </c>
      <c r="D617" s="326" t="s">
        <v>1364</v>
      </c>
      <c r="E617" s="326" t="s">
        <v>553</v>
      </c>
      <c r="F617" s="430">
        <v>3</v>
      </c>
      <c r="G617" s="425">
        <v>0</v>
      </c>
      <c r="H617" s="426">
        <f t="shared" si="36"/>
        <v>0</v>
      </c>
      <c r="I617" s="426">
        <f t="shared" si="37"/>
        <v>0</v>
      </c>
      <c r="J617" s="426">
        <f t="shared" si="38"/>
        <v>0</v>
      </c>
      <c r="K617" s="416" t="e">
        <f t="shared" si="39"/>
        <v>#DIV/0!</v>
      </c>
      <c r="L617" s="409"/>
      <c r="M617" s="407"/>
    </row>
    <row r="618" spans="1:13" ht="26.25">
      <c r="A618" s="401">
        <v>2442</v>
      </c>
      <c r="B618" s="394">
        <v>9889</v>
      </c>
      <c r="C618" s="326" t="s">
        <v>487</v>
      </c>
      <c r="D618" s="326" t="s">
        <v>1365</v>
      </c>
      <c r="E618" s="326" t="s">
        <v>553</v>
      </c>
      <c r="F618" s="430">
        <v>2</v>
      </c>
      <c r="G618" s="425">
        <v>0</v>
      </c>
      <c r="H618" s="426">
        <f t="shared" si="36"/>
        <v>0</v>
      </c>
      <c r="I618" s="426">
        <f t="shared" si="37"/>
        <v>0</v>
      </c>
      <c r="J618" s="426">
        <f t="shared" si="38"/>
        <v>0</v>
      </c>
      <c r="K618" s="416" t="e">
        <f t="shared" si="39"/>
        <v>#DIV/0!</v>
      </c>
      <c r="L618" s="409"/>
      <c r="M618" s="407"/>
    </row>
    <row r="619" spans="1:13" ht="26.25">
      <c r="A619" s="401">
        <v>2443</v>
      </c>
      <c r="B619" s="394">
        <v>9890</v>
      </c>
      <c r="C619" s="326" t="s">
        <v>487</v>
      </c>
      <c r="D619" s="326" t="s">
        <v>1366</v>
      </c>
      <c r="E619" s="326" t="s">
        <v>553</v>
      </c>
      <c r="F619" s="430">
        <v>2</v>
      </c>
      <c r="G619" s="425">
        <v>0</v>
      </c>
      <c r="H619" s="426">
        <f t="shared" si="36"/>
        <v>0</v>
      </c>
      <c r="I619" s="426">
        <f t="shared" si="37"/>
        <v>0</v>
      </c>
      <c r="J619" s="426">
        <f t="shared" si="38"/>
        <v>0</v>
      </c>
      <c r="K619" s="416" t="e">
        <f t="shared" si="39"/>
        <v>#DIV/0!</v>
      </c>
      <c r="L619" s="409"/>
      <c r="M619" s="407"/>
    </row>
    <row r="620" spans="1:13" ht="26.25">
      <c r="A620" s="401">
        <v>2444</v>
      </c>
      <c r="B620" s="394">
        <v>9885</v>
      </c>
      <c r="C620" s="326" t="s">
        <v>487</v>
      </c>
      <c r="D620" s="326" t="s">
        <v>1367</v>
      </c>
      <c r="E620" s="326" t="s">
        <v>553</v>
      </c>
      <c r="F620" s="430">
        <v>2</v>
      </c>
      <c r="G620" s="425">
        <v>0</v>
      </c>
      <c r="H620" s="426">
        <f t="shared" si="36"/>
        <v>0</v>
      </c>
      <c r="I620" s="426">
        <f t="shared" si="37"/>
        <v>0</v>
      </c>
      <c r="J620" s="426">
        <f t="shared" si="38"/>
        <v>0</v>
      </c>
      <c r="K620" s="416" t="e">
        <f t="shared" si="39"/>
        <v>#DIV/0!</v>
      </c>
      <c r="L620" s="409"/>
      <c r="M620" s="407"/>
    </row>
    <row r="621" spans="1:13" ht="26.25">
      <c r="A621" s="401">
        <v>2445</v>
      </c>
      <c r="B621" s="394">
        <v>9891</v>
      </c>
      <c r="C621" s="326" t="s">
        <v>487</v>
      </c>
      <c r="D621" s="326" t="s">
        <v>1368</v>
      </c>
      <c r="E621" s="326" t="s">
        <v>553</v>
      </c>
      <c r="F621" s="430">
        <v>2</v>
      </c>
      <c r="G621" s="425">
        <v>0</v>
      </c>
      <c r="H621" s="426">
        <f t="shared" si="36"/>
        <v>0</v>
      </c>
      <c r="I621" s="426">
        <f t="shared" si="37"/>
        <v>0</v>
      </c>
      <c r="J621" s="426">
        <f t="shared" si="38"/>
        <v>0</v>
      </c>
      <c r="K621" s="416" t="e">
        <f t="shared" si="39"/>
        <v>#DIV/0!</v>
      </c>
      <c r="L621" s="409"/>
      <c r="M621" s="407"/>
    </row>
    <row r="622" spans="1:13">
      <c r="A622" s="401">
        <v>2446</v>
      </c>
      <c r="B622" s="394">
        <v>9893</v>
      </c>
      <c r="C622" s="326" t="s">
        <v>487</v>
      </c>
      <c r="D622" s="326" t="s">
        <v>1369</v>
      </c>
      <c r="E622" s="326" t="s">
        <v>553</v>
      </c>
      <c r="F622" s="430">
        <v>2</v>
      </c>
      <c r="G622" s="425">
        <v>0</v>
      </c>
      <c r="H622" s="426">
        <f t="shared" si="36"/>
        <v>0</v>
      </c>
      <c r="I622" s="426">
        <f t="shared" si="37"/>
        <v>0</v>
      </c>
      <c r="J622" s="426">
        <f t="shared" si="38"/>
        <v>0</v>
      </c>
      <c r="K622" s="416" t="e">
        <f t="shared" si="39"/>
        <v>#DIV/0!</v>
      </c>
      <c r="L622" s="409"/>
      <c r="M622" s="407"/>
    </row>
    <row r="623" spans="1:13">
      <c r="A623" s="401">
        <v>2447</v>
      </c>
      <c r="B623" s="394">
        <v>9900</v>
      </c>
      <c r="C623" s="326" t="s">
        <v>487</v>
      </c>
      <c r="D623" s="326" t="s">
        <v>1370</v>
      </c>
      <c r="E623" s="326" t="s">
        <v>553</v>
      </c>
      <c r="F623" s="430">
        <v>10</v>
      </c>
      <c r="G623" s="425">
        <v>0</v>
      </c>
      <c r="H623" s="426">
        <f t="shared" si="36"/>
        <v>0</v>
      </c>
      <c r="I623" s="426">
        <f t="shared" si="37"/>
        <v>0</v>
      </c>
      <c r="J623" s="426">
        <f t="shared" si="38"/>
        <v>0</v>
      </c>
      <c r="K623" s="416" t="e">
        <f t="shared" si="39"/>
        <v>#DIV/0!</v>
      </c>
      <c r="L623" s="409"/>
      <c r="M623" s="407"/>
    </row>
    <row r="624" spans="1:13">
      <c r="A624" s="401">
        <v>2448</v>
      </c>
      <c r="B624" s="394">
        <v>9901</v>
      </c>
      <c r="C624" s="326" t="s">
        <v>487</v>
      </c>
      <c r="D624" s="326" t="s">
        <v>1371</v>
      </c>
      <c r="E624" s="326" t="s">
        <v>553</v>
      </c>
      <c r="F624" s="430">
        <v>10</v>
      </c>
      <c r="G624" s="425">
        <v>0</v>
      </c>
      <c r="H624" s="426">
        <f t="shared" si="36"/>
        <v>0</v>
      </c>
      <c r="I624" s="426">
        <f t="shared" si="37"/>
        <v>0</v>
      </c>
      <c r="J624" s="426">
        <f t="shared" si="38"/>
        <v>0</v>
      </c>
      <c r="K624" s="416" t="e">
        <f t="shared" si="39"/>
        <v>#DIV/0!</v>
      </c>
      <c r="L624" s="409"/>
      <c r="M624" s="407"/>
    </row>
    <row r="625" spans="1:13">
      <c r="A625" s="401">
        <v>2449</v>
      </c>
      <c r="B625" s="394">
        <v>9896</v>
      </c>
      <c r="C625" s="326" t="s">
        <v>487</v>
      </c>
      <c r="D625" s="326" t="s">
        <v>1372</v>
      </c>
      <c r="E625" s="326" t="s">
        <v>553</v>
      </c>
      <c r="F625" s="430">
        <v>10</v>
      </c>
      <c r="G625" s="425">
        <v>0</v>
      </c>
      <c r="H625" s="426">
        <f t="shared" si="36"/>
        <v>0</v>
      </c>
      <c r="I625" s="426">
        <f t="shared" si="37"/>
        <v>0</v>
      </c>
      <c r="J625" s="426">
        <f t="shared" si="38"/>
        <v>0</v>
      </c>
      <c r="K625" s="416" t="e">
        <f t="shared" si="39"/>
        <v>#DIV/0!</v>
      </c>
      <c r="L625" s="409"/>
      <c r="M625" s="407"/>
    </row>
    <row r="626" spans="1:13">
      <c r="A626" s="401">
        <v>2450</v>
      </c>
      <c r="B626" s="394">
        <v>9892</v>
      </c>
      <c r="C626" s="326" t="s">
        <v>487</v>
      </c>
      <c r="D626" s="326" t="s">
        <v>1373</v>
      </c>
      <c r="E626" s="326" t="s">
        <v>553</v>
      </c>
      <c r="F626" s="430">
        <v>10</v>
      </c>
      <c r="G626" s="425">
        <v>0</v>
      </c>
      <c r="H626" s="426">
        <f t="shared" si="36"/>
        <v>0</v>
      </c>
      <c r="I626" s="426">
        <f t="shared" si="37"/>
        <v>0</v>
      </c>
      <c r="J626" s="426">
        <f t="shared" si="38"/>
        <v>0</v>
      </c>
      <c r="K626" s="416" t="e">
        <f t="shared" si="39"/>
        <v>#DIV/0!</v>
      </c>
      <c r="L626" s="409"/>
      <c r="M626" s="407"/>
    </row>
    <row r="627" spans="1:13">
      <c r="A627" s="401">
        <v>2451</v>
      </c>
      <c r="B627" s="394">
        <v>9905</v>
      </c>
      <c r="C627" s="326" t="s">
        <v>487</v>
      </c>
      <c r="D627" s="326" t="s">
        <v>1374</v>
      </c>
      <c r="E627" s="326" t="s">
        <v>553</v>
      </c>
      <c r="F627" s="430">
        <v>3</v>
      </c>
      <c r="G627" s="425">
        <v>0</v>
      </c>
      <c r="H627" s="426">
        <f t="shared" si="36"/>
        <v>0</v>
      </c>
      <c r="I627" s="426">
        <f t="shared" si="37"/>
        <v>0</v>
      </c>
      <c r="J627" s="426">
        <f t="shared" si="38"/>
        <v>0</v>
      </c>
      <c r="K627" s="416" t="e">
        <f t="shared" si="39"/>
        <v>#DIV/0!</v>
      </c>
      <c r="L627" s="409"/>
      <c r="M627" s="407"/>
    </row>
    <row r="628" spans="1:13">
      <c r="A628" s="401">
        <v>2452</v>
      </c>
      <c r="B628" s="394">
        <v>9906</v>
      </c>
      <c r="C628" s="326" t="s">
        <v>487</v>
      </c>
      <c r="D628" s="326" t="s">
        <v>1375</v>
      </c>
      <c r="E628" s="326" t="s">
        <v>553</v>
      </c>
      <c r="F628" s="430">
        <v>3</v>
      </c>
      <c r="G628" s="425">
        <v>0</v>
      </c>
      <c r="H628" s="426">
        <f t="shared" si="36"/>
        <v>0</v>
      </c>
      <c r="I628" s="426">
        <f t="shared" si="37"/>
        <v>0</v>
      </c>
      <c r="J628" s="426">
        <f t="shared" si="38"/>
        <v>0</v>
      </c>
      <c r="K628" s="416" t="e">
        <f t="shared" si="39"/>
        <v>#DIV/0!</v>
      </c>
      <c r="L628" s="409"/>
      <c r="M628" s="407"/>
    </row>
    <row r="629" spans="1:13">
      <c r="A629" s="401">
        <v>2453</v>
      </c>
      <c r="B629" s="394">
        <v>9899</v>
      </c>
      <c r="C629" s="326" t="s">
        <v>487</v>
      </c>
      <c r="D629" s="326" t="s">
        <v>1376</v>
      </c>
      <c r="E629" s="326" t="s">
        <v>553</v>
      </c>
      <c r="F629" s="430">
        <v>10</v>
      </c>
      <c r="G629" s="425">
        <v>0</v>
      </c>
      <c r="H629" s="426">
        <f t="shared" si="36"/>
        <v>0</v>
      </c>
      <c r="I629" s="426">
        <f t="shared" si="37"/>
        <v>0</v>
      </c>
      <c r="J629" s="426">
        <f t="shared" si="38"/>
        <v>0</v>
      </c>
      <c r="K629" s="416" t="e">
        <f t="shared" si="39"/>
        <v>#DIV/0!</v>
      </c>
      <c r="L629" s="409"/>
      <c r="M629" s="407"/>
    </row>
    <row r="630" spans="1:13">
      <c r="A630" s="401">
        <v>2453</v>
      </c>
      <c r="B630" s="394">
        <v>9907</v>
      </c>
      <c r="C630" s="326" t="s">
        <v>487</v>
      </c>
      <c r="D630" s="326" t="s">
        <v>1377</v>
      </c>
      <c r="E630" s="326" t="s">
        <v>553</v>
      </c>
      <c r="F630" s="430">
        <v>2</v>
      </c>
      <c r="G630" s="425">
        <v>0</v>
      </c>
      <c r="H630" s="426">
        <f t="shared" si="36"/>
        <v>0</v>
      </c>
      <c r="I630" s="426">
        <f t="shared" si="37"/>
        <v>0</v>
      </c>
      <c r="J630" s="426">
        <f t="shared" si="38"/>
        <v>0</v>
      </c>
      <c r="K630" s="416" t="e">
        <f t="shared" si="39"/>
        <v>#DIV/0!</v>
      </c>
      <c r="L630" s="409"/>
      <c r="M630" s="407"/>
    </row>
    <row r="631" spans="1:13">
      <c r="A631" s="401">
        <v>2454</v>
      </c>
      <c r="B631" s="394">
        <v>9895</v>
      </c>
      <c r="C631" s="326" t="s">
        <v>487</v>
      </c>
      <c r="D631" s="326" t="s">
        <v>1378</v>
      </c>
      <c r="E631" s="326" t="s">
        <v>553</v>
      </c>
      <c r="F631" s="430">
        <v>3</v>
      </c>
      <c r="G631" s="425">
        <v>0</v>
      </c>
      <c r="H631" s="426">
        <f t="shared" si="36"/>
        <v>0</v>
      </c>
      <c r="I631" s="426">
        <f t="shared" si="37"/>
        <v>0</v>
      </c>
      <c r="J631" s="426">
        <f t="shared" si="38"/>
        <v>0</v>
      </c>
      <c r="K631" s="416" t="e">
        <f t="shared" si="39"/>
        <v>#DIV/0!</v>
      </c>
      <c r="L631" s="409"/>
      <c r="M631" s="407"/>
    </row>
    <row r="632" spans="1:13">
      <c r="A632" s="401">
        <v>2455</v>
      </c>
      <c r="B632" s="394">
        <v>9894</v>
      </c>
      <c r="C632" s="326" t="s">
        <v>487</v>
      </c>
      <c r="D632" s="326" t="s">
        <v>1379</v>
      </c>
      <c r="E632" s="326" t="s">
        <v>553</v>
      </c>
      <c r="F632" s="430">
        <v>3</v>
      </c>
      <c r="G632" s="425">
        <v>0</v>
      </c>
      <c r="H632" s="426">
        <f t="shared" si="36"/>
        <v>0</v>
      </c>
      <c r="I632" s="426">
        <f t="shared" si="37"/>
        <v>0</v>
      </c>
      <c r="J632" s="426">
        <f t="shared" si="38"/>
        <v>0</v>
      </c>
      <c r="K632" s="416" t="e">
        <f t="shared" si="39"/>
        <v>#DIV/0!</v>
      </c>
      <c r="L632" s="409"/>
      <c r="M632" s="407"/>
    </row>
    <row r="633" spans="1:13">
      <c r="A633" s="401">
        <v>2456</v>
      </c>
      <c r="B633" s="394">
        <v>9897</v>
      </c>
      <c r="C633" s="326" t="s">
        <v>487</v>
      </c>
      <c r="D633" s="326" t="s">
        <v>1380</v>
      </c>
      <c r="E633" s="326" t="s">
        <v>553</v>
      </c>
      <c r="F633" s="430">
        <v>3</v>
      </c>
      <c r="G633" s="425">
        <v>0</v>
      </c>
      <c r="H633" s="426">
        <f t="shared" si="36"/>
        <v>0</v>
      </c>
      <c r="I633" s="426">
        <f t="shared" si="37"/>
        <v>0</v>
      </c>
      <c r="J633" s="426">
        <f t="shared" si="38"/>
        <v>0</v>
      </c>
      <c r="K633" s="416" t="e">
        <f t="shared" si="39"/>
        <v>#DIV/0!</v>
      </c>
      <c r="L633" s="409"/>
      <c r="M633" s="407"/>
    </row>
    <row r="634" spans="1:13">
      <c r="A634" s="401">
        <v>2457</v>
      </c>
      <c r="B634" s="394">
        <v>9910</v>
      </c>
      <c r="C634" s="326" t="s">
        <v>487</v>
      </c>
      <c r="D634" s="326" t="s">
        <v>1381</v>
      </c>
      <c r="E634" s="326" t="s">
        <v>553</v>
      </c>
      <c r="F634" s="430">
        <v>3</v>
      </c>
      <c r="G634" s="425">
        <v>0</v>
      </c>
      <c r="H634" s="426">
        <f t="shared" si="36"/>
        <v>0</v>
      </c>
      <c r="I634" s="426">
        <f t="shared" si="37"/>
        <v>0</v>
      </c>
      <c r="J634" s="426">
        <f t="shared" si="38"/>
        <v>0</v>
      </c>
      <c r="K634" s="416" t="e">
        <f t="shared" si="39"/>
        <v>#DIV/0!</v>
      </c>
      <c r="L634" s="409"/>
      <c r="M634" s="407"/>
    </row>
    <row r="635" spans="1:13">
      <c r="A635" s="401">
        <v>2458</v>
      </c>
      <c r="B635" s="394">
        <v>9909</v>
      </c>
      <c r="C635" s="326" t="s">
        <v>487</v>
      </c>
      <c r="D635" s="326" t="s">
        <v>1382</v>
      </c>
      <c r="E635" s="326" t="s">
        <v>553</v>
      </c>
      <c r="F635" s="430">
        <v>3</v>
      </c>
      <c r="G635" s="425">
        <v>0</v>
      </c>
      <c r="H635" s="426">
        <f t="shared" si="36"/>
        <v>0</v>
      </c>
      <c r="I635" s="426">
        <f t="shared" si="37"/>
        <v>0</v>
      </c>
      <c r="J635" s="426">
        <f t="shared" si="38"/>
        <v>0</v>
      </c>
      <c r="K635" s="416" t="e">
        <f t="shared" si="39"/>
        <v>#DIV/0!</v>
      </c>
      <c r="L635" s="409"/>
      <c r="M635" s="407"/>
    </row>
    <row r="636" spans="1:13" ht="26.25">
      <c r="A636" s="401">
        <v>2459</v>
      </c>
      <c r="B636" s="394">
        <v>10228</v>
      </c>
      <c r="C636" s="326" t="s">
        <v>487</v>
      </c>
      <c r="D636" s="326" t="s">
        <v>1383</v>
      </c>
      <c r="E636" s="326" t="s">
        <v>553</v>
      </c>
      <c r="F636" s="430">
        <v>3</v>
      </c>
      <c r="G636" s="425">
        <v>0</v>
      </c>
      <c r="H636" s="426">
        <f t="shared" si="36"/>
        <v>0</v>
      </c>
      <c r="I636" s="426">
        <f t="shared" si="37"/>
        <v>0</v>
      </c>
      <c r="J636" s="426">
        <f t="shared" si="38"/>
        <v>0</v>
      </c>
      <c r="K636" s="416" t="e">
        <f t="shared" si="39"/>
        <v>#DIV/0!</v>
      </c>
      <c r="L636" s="409"/>
      <c r="M636" s="407"/>
    </row>
    <row r="637" spans="1:13" ht="26.25">
      <c r="A637" s="401">
        <v>2460</v>
      </c>
      <c r="B637" s="394">
        <v>21112</v>
      </c>
      <c r="C637" s="326" t="s">
        <v>487</v>
      </c>
      <c r="D637" s="326" t="s">
        <v>1384</v>
      </c>
      <c r="E637" s="326" t="s">
        <v>553</v>
      </c>
      <c r="F637" s="430">
        <v>4</v>
      </c>
      <c r="G637" s="425">
        <v>0</v>
      </c>
      <c r="H637" s="426">
        <f t="shared" si="36"/>
        <v>0</v>
      </c>
      <c r="I637" s="426">
        <f t="shared" si="37"/>
        <v>0</v>
      </c>
      <c r="J637" s="426">
        <f t="shared" si="38"/>
        <v>0</v>
      </c>
      <c r="K637" s="416" t="e">
        <f t="shared" si="39"/>
        <v>#DIV/0!</v>
      </c>
      <c r="L637" s="409"/>
      <c r="M637" s="407"/>
    </row>
    <row r="638" spans="1:13" ht="26.25">
      <c r="A638" s="401">
        <v>2461</v>
      </c>
      <c r="B638" s="394">
        <v>10408</v>
      </c>
      <c r="C638" s="326" t="s">
        <v>487</v>
      </c>
      <c r="D638" s="326" t="s">
        <v>1385</v>
      </c>
      <c r="E638" s="326" t="s">
        <v>553</v>
      </c>
      <c r="F638" s="430">
        <v>1</v>
      </c>
      <c r="G638" s="425">
        <v>0</v>
      </c>
      <c r="H638" s="426">
        <f t="shared" si="36"/>
        <v>0</v>
      </c>
      <c r="I638" s="426">
        <f t="shared" si="37"/>
        <v>0</v>
      </c>
      <c r="J638" s="426">
        <f t="shared" si="38"/>
        <v>0</v>
      </c>
      <c r="K638" s="416" t="e">
        <f t="shared" si="39"/>
        <v>#DIV/0!</v>
      </c>
      <c r="L638" s="409"/>
      <c r="M638" s="407"/>
    </row>
    <row r="639" spans="1:13" ht="26.25">
      <c r="A639" s="401">
        <v>2462</v>
      </c>
      <c r="B639" s="394">
        <v>10405</v>
      </c>
      <c r="C639" s="326" t="s">
        <v>487</v>
      </c>
      <c r="D639" s="326" t="s">
        <v>1386</v>
      </c>
      <c r="E639" s="326" t="s">
        <v>553</v>
      </c>
      <c r="F639" s="430">
        <v>1</v>
      </c>
      <c r="G639" s="425">
        <v>0</v>
      </c>
      <c r="H639" s="426">
        <f t="shared" si="36"/>
        <v>0</v>
      </c>
      <c r="I639" s="426">
        <f t="shared" si="37"/>
        <v>0</v>
      </c>
      <c r="J639" s="426">
        <f t="shared" si="38"/>
        <v>0</v>
      </c>
      <c r="K639" s="416" t="e">
        <f t="shared" si="39"/>
        <v>#DIV/0!</v>
      </c>
      <c r="L639" s="409"/>
      <c r="M639" s="407"/>
    </row>
    <row r="640" spans="1:13" ht="26.25">
      <c r="A640" s="401">
        <v>2463</v>
      </c>
      <c r="B640" s="394">
        <v>10406</v>
      </c>
      <c r="C640" s="326" t="s">
        <v>487</v>
      </c>
      <c r="D640" s="326" t="s">
        <v>1387</v>
      </c>
      <c r="E640" s="326" t="s">
        <v>553</v>
      </c>
      <c r="F640" s="430">
        <v>1</v>
      </c>
      <c r="G640" s="425">
        <v>0</v>
      </c>
      <c r="H640" s="426">
        <f t="shared" si="36"/>
        <v>0</v>
      </c>
      <c r="I640" s="426">
        <f t="shared" si="37"/>
        <v>0</v>
      </c>
      <c r="J640" s="426">
        <f t="shared" si="38"/>
        <v>0</v>
      </c>
      <c r="K640" s="416" t="e">
        <f t="shared" si="39"/>
        <v>#DIV/0!</v>
      </c>
      <c r="L640" s="409"/>
      <c r="M640" s="407"/>
    </row>
    <row r="641" spans="1:13" ht="26.25">
      <c r="A641" s="401">
        <v>2464</v>
      </c>
      <c r="B641" s="394">
        <v>10407</v>
      </c>
      <c r="C641" s="326" t="s">
        <v>487</v>
      </c>
      <c r="D641" s="326" t="s">
        <v>1388</v>
      </c>
      <c r="E641" s="326" t="s">
        <v>553</v>
      </c>
      <c r="F641" s="430">
        <v>1</v>
      </c>
      <c r="G641" s="425">
        <v>0</v>
      </c>
      <c r="H641" s="426">
        <f t="shared" si="36"/>
        <v>0</v>
      </c>
      <c r="I641" s="426">
        <f t="shared" si="37"/>
        <v>0</v>
      </c>
      <c r="J641" s="426">
        <f t="shared" si="38"/>
        <v>0</v>
      </c>
      <c r="K641" s="416" t="e">
        <f t="shared" si="39"/>
        <v>#DIV/0!</v>
      </c>
      <c r="L641" s="409"/>
      <c r="M641" s="407"/>
    </row>
    <row r="642" spans="1:13" ht="26.25">
      <c r="A642" s="401">
        <v>2465</v>
      </c>
      <c r="B642" s="394">
        <v>12657</v>
      </c>
      <c r="C642" s="326" t="s">
        <v>487</v>
      </c>
      <c r="D642" s="326" t="s">
        <v>1389</v>
      </c>
      <c r="E642" s="326" t="s">
        <v>553</v>
      </c>
      <c r="F642" s="430">
        <v>1</v>
      </c>
      <c r="G642" s="425">
        <v>0</v>
      </c>
      <c r="H642" s="426">
        <f t="shared" si="36"/>
        <v>0</v>
      </c>
      <c r="I642" s="426">
        <f t="shared" si="37"/>
        <v>0</v>
      </c>
      <c r="J642" s="426">
        <f t="shared" si="38"/>
        <v>0</v>
      </c>
      <c r="K642" s="416" t="e">
        <f t="shared" si="39"/>
        <v>#DIV/0!</v>
      </c>
      <c r="L642" s="409"/>
      <c r="M642" s="407"/>
    </row>
    <row r="643" spans="1:13" ht="26.25">
      <c r="A643" s="401">
        <v>2466</v>
      </c>
      <c r="B643" s="394">
        <v>10414</v>
      </c>
      <c r="C643" s="326" t="s">
        <v>487</v>
      </c>
      <c r="D643" s="326" t="s">
        <v>1390</v>
      </c>
      <c r="E643" s="326" t="s">
        <v>553</v>
      </c>
      <c r="F643" s="430">
        <v>1</v>
      </c>
      <c r="G643" s="425">
        <v>0</v>
      </c>
      <c r="H643" s="426">
        <f t="shared" si="36"/>
        <v>0</v>
      </c>
      <c r="I643" s="426">
        <f t="shared" si="37"/>
        <v>0</v>
      </c>
      <c r="J643" s="426">
        <f t="shared" si="38"/>
        <v>0</v>
      </c>
      <c r="K643" s="416" t="e">
        <f t="shared" si="39"/>
        <v>#DIV/0!</v>
      </c>
      <c r="L643" s="409"/>
      <c r="M643" s="407"/>
    </row>
    <row r="644" spans="1:13">
      <c r="A644" s="401">
        <v>2467</v>
      </c>
      <c r="B644" s="394">
        <v>6157</v>
      </c>
      <c r="C644" s="326" t="s">
        <v>487</v>
      </c>
      <c r="D644" s="326" t="s">
        <v>1391</v>
      </c>
      <c r="E644" s="326" t="s">
        <v>553</v>
      </c>
      <c r="F644" s="430">
        <v>5</v>
      </c>
      <c r="G644" s="425">
        <v>0</v>
      </c>
      <c r="H644" s="426">
        <f t="shared" si="36"/>
        <v>0</v>
      </c>
      <c r="I644" s="426">
        <f t="shared" si="37"/>
        <v>0</v>
      </c>
      <c r="J644" s="426">
        <f t="shared" si="38"/>
        <v>0</v>
      </c>
      <c r="K644" s="416" t="e">
        <f t="shared" si="39"/>
        <v>#DIV/0!</v>
      </c>
      <c r="L644" s="409"/>
      <c r="M644" s="407"/>
    </row>
    <row r="645" spans="1:13">
      <c r="A645" s="401">
        <v>2468</v>
      </c>
      <c r="B645" s="394">
        <v>10422</v>
      </c>
      <c r="C645" s="326" t="s">
        <v>487</v>
      </c>
      <c r="D645" s="326" t="s">
        <v>1392</v>
      </c>
      <c r="E645" s="326" t="s">
        <v>553</v>
      </c>
      <c r="F645" s="430">
        <v>3</v>
      </c>
      <c r="G645" s="425">
        <v>0</v>
      </c>
      <c r="H645" s="426">
        <f t="shared" si="36"/>
        <v>0</v>
      </c>
      <c r="I645" s="426">
        <f t="shared" si="37"/>
        <v>0</v>
      </c>
      <c r="J645" s="426">
        <f t="shared" si="38"/>
        <v>0</v>
      </c>
      <c r="K645" s="416" t="e">
        <f t="shared" si="39"/>
        <v>#DIV/0!</v>
      </c>
      <c r="L645" s="409"/>
      <c r="M645" s="407"/>
    </row>
    <row r="646" spans="1:13" ht="26.25">
      <c r="A646" s="401">
        <v>2468</v>
      </c>
      <c r="B646" s="394">
        <v>10414</v>
      </c>
      <c r="C646" s="326" t="s">
        <v>487</v>
      </c>
      <c r="D646" s="326" t="s">
        <v>1390</v>
      </c>
      <c r="E646" s="326" t="s">
        <v>553</v>
      </c>
      <c r="F646" s="430">
        <v>2</v>
      </c>
      <c r="G646" s="425">
        <v>0</v>
      </c>
      <c r="H646" s="426">
        <f t="shared" si="36"/>
        <v>0</v>
      </c>
      <c r="I646" s="426">
        <f t="shared" si="37"/>
        <v>0</v>
      </c>
      <c r="J646" s="426">
        <f t="shared" si="38"/>
        <v>0</v>
      </c>
      <c r="K646" s="416" t="e">
        <f t="shared" si="39"/>
        <v>#DIV/0!</v>
      </c>
      <c r="L646" s="409"/>
      <c r="M646" s="407"/>
    </row>
    <row r="647" spans="1:13">
      <c r="A647" s="401">
        <v>2469</v>
      </c>
      <c r="B647" s="394">
        <v>10420</v>
      </c>
      <c r="C647" s="326" t="s">
        <v>487</v>
      </c>
      <c r="D647" s="326" t="s">
        <v>1393</v>
      </c>
      <c r="E647" s="326" t="s">
        <v>553</v>
      </c>
      <c r="F647" s="430">
        <v>3</v>
      </c>
      <c r="G647" s="425">
        <v>0</v>
      </c>
      <c r="H647" s="426">
        <f t="shared" si="36"/>
        <v>0</v>
      </c>
      <c r="I647" s="426">
        <f t="shared" si="37"/>
        <v>0</v>
      </c>
      <c r="J647" s="426">
        <f t="shared" si="38"/>
        <v>0</v>
      </c>
      <c r="K647" s="416" t="e">
        <f t="shared" si="39"/>
        <v>#DIV/0!</v>
      </c>
      <c r="L647" s="409"/>
      <c r="M647" s="407"/>
    </row>
    <row r="648" spans="1:13">
      <c r="A648" s="401">
        <v>2470</v>
      </c>
      <c r="B648" s="394">
        <v>7307</v>
      </c>
      <c r="C648" s="326" t="s">
        <v>487</v>
      </c>
      <c r="D648" s="326" t="s">
        <v>1394</v>
      </c>
      <c r="E648" s="326" t="s">
        <v>752</v>
      </c>
      <c r="F648" s="430">
        <v>2</v>
      </c>
      <c r="G648" s="425">
        <v>0</v>
      </c>
      <c r="H648" s="426">
        <f t="shared" si="36"/>
        <v>0</v>
      </c>
      <c r="I648" s="426">
        <f t="shared" si="37"/>
        <v>0</v>
      </c>
      <c r="J648" s="426">
        <f t="shared" si="38"/>
        <v>0</v>
      </c>
      <c r="K648" s="416" t="e">
        <f t="shared" si="39"/>
        <v>#DIV/0!</v>
      </c>
      <c r="L648" s="409"/>
      <c r="M648" s="407"/>
    </row>
    <row r="649" spans="1:13" ht="26.25">
      <c r="A649" s="401">
        <v>2471</v>
      </c>
      <c r="B649" s="394">
        <v>1363</v>
      </c>
      <c r="C649" s="326" t="s">
        <v>487</v>
      </c>
      <c r="D649" s="326" t="s">
        <v>1395</v>
      </c>
      <c r="E649" s="326" t="s">
        <v>836</v>
      </c>
      <c r="F649" s="430">
        <v>10</v>
      </c>
      <c r="G649" s="425">
        <v>0</v>
      </c>
      <c r="H649" s="426">
        <f t="shared" si="36"/>
        <v>0</v>
      </c>
      <c r="I649" s="426">
        <f t="shared" si="37"/>
        <v>0</v>
      </c>
      <c r="J649" s="426">
        <f t="shared" si="38"/>
        <v>0</v>
      </c>
      <c r="K649" s="416" t="e">
        <f t="shared" si="39"/>
        <v>#DIV/0!</v>
      </c>
      <c r="L649" s="409"/>
      <c r="M649" s="407"/>
    </row>
    <row r="650" spans="1:13" ht="26.25">
      <c r="A650" s="401">
        <v>2472</v>
      </c>
      <c r="B650" s="394">
        <v>4051</v>
      </c>
      <c r="C650" s="326" t="s">
        <v>487</v>
      </c>
      <c r="D650" s="326" t="s">
        <v>1396</v>
      </c>
      <c r="E650" s="326" t="s">
        <v>1397</v>
      </c>
      <c r="F650" s="430">
        <v>3</v>
      </c>
      <c r="G650" s="425">
        <v>0</v>
      </c>
      <c r="H650" s="426">
        <f t="shared" si="36"/>
        <v>0</v>
      </c>
      <c r="I650" s="426">
        <f t="shared" si="37"/>
        <v>0</v>
      </c>
      <c r="J650" s="426">
        <f t="shared" si="38"/>
        <v>0</v>
      </c>
      <c r="K650" s="416" t="e">
        <f t="shared" si="39"/>
        <v>#DIV/0!</v>
      </c>
      <c r="L650" s="409"/>
      <c r="M650" s="407"/>
    </row>
    <row r="651" spans="1:13">
      <c r="A651" s="401">
        <v>2473</v>
      </c>
      <c r="B651" s="394">
        <v>34357</v>
      </c>
      <c r="C651" s="326" t="s">
        <v>487</v>
      </c>
      <c r="D651" s="326" t="s">
        <v>1398</v>
      </c>
      <c r="E651" s="326" t="s">
        <v>718</v>
      </c>
      <c r="F651" s="430">
        <v>10</v>
      </c>
      <c r="G651" s="425">
        <v>0</v>
      </c>
      <c r="H651" s="426">
        <f t="shared" si="36"/>
        <v>0</v>
      </c>
      <c r="I651" s="426">
        <f t="shared" si="37"/>
        <v>0</v>
      </c>
      <c r="J651" s="426">
        <f t="shared" si="38"/>
        <v>0</v>
      </c>
      <c r="K651" s="416" t="e">
        <f t="shared" si="39"/>
        <v>#DIV/0!</v>
      </c>
      <c r="L651" s="409"/>
      <c r="M651" s="407"/>
    </row>
    <row r="652" spans="1:13" ht="26.25">
      <c r="A652" s="401">
        <v>2474</v>
      </c>
      <c r="B652" s="394">
        <v>10909</v>
      </c>
      <c r="C652" s="326" t="s">
        <v>487</v>
      </c>
      <c r="D652" s="326" t="s">
        <v>1399</v>
      </c>
      <c r="E652" s="326" t="s">
        <v>553</v>
      </c>
      <c r="F652" s="430">
        <v>2</v>
      </c>
      <c r="G652" s="425">
        <v>0</v>
      </c>
      <c r="H652" s="426">
        <f t="shared" si="36"/>
        <v>0</v>
      </c>
      <c r="I652" s="426">
        <f t="shared" si="37"/>
        <v>0</v>
      </c>
      <c r="J652" s="426">
        <f t="shared" si="38"/>
        <v>0</v>
      </c>
      <c r="K652" s="416" t="e">
        <f t="shared" si="39"/>
        <v>#DIV/0!</v>
      </c>
      <c r="L652" s="409"/>
      <c r="M652" s="407"/>
    </row>
    <row r="653" spans="1:13">
      <c r="A653" s="401">
        <v>2475</v>
      </c>
      <c r="B653" s="394">
        <v>6136</v>
      </c>
      <c r="C653" s="326" t="s">
        <v>487</v>
      </c>
      <c r="D653" s="326" t="s">
        <v>1400</v>
      </c>
      <c r="E653" s="326" t="s">
        <v>553</v>
      </c>
      <c r="F653" s="430">
        <v>12</v>
      </c>
      <c r="G653" s="425">
        <v>0</v>
      </c>
      <c r="H653" s="426">
        <f t="shared" si="36"/>
        <v>0</v>
      </c>
      <c r="I653" s="426">
        <f t="shared" si="37"/>
        <v>0</v>
      </c>
      <c r="J653" s="426">
        <f t="shared" si="38"/>
        <v>0</v>
      </c>
      <c r="K653" s="416" t="e">
        <f t="shared" si="39"/>
        <v>#DIV/0!</v>
      </c>
      <c r="L653" s="409"/>
      <c r="M653" s="407"/>
    </row>
    <row r="654" spans="1:13">
      <c r="A654" s="401">
        <v>2476</v>
      </c>
      <c r="B654" s="394">
        <v>38386</v>
      </c>
      <c r="C654" s="326" t="s">
        <v>487</v>
      </c>
      <c r="D654" s="326" t="s">
        <v>1401</v>
      </c>
      <c r="E654" s="326" t="s">
        <v>553</v>
      </c>
      <c r="F654" s="430">
        <v>6</v>
      </c>
      <c r="G654" s="425">
        <v>0</v>
      </c>
      <c r="H654" s="426">
        <f t="shared" si="36"/>
        <v>0</v>
      </c>
      <c r="I654" s="426">
        <f t="shared" si="37"/>
        <v>0</v>
      </c>
      <c r="J654" s="426">
        <f t="shared" si="38"/>
        <v>0</v>
      </c>
      <c r="K654" s="416" t="e">
        <f t="shared" si="39"/>
        <v>#DIV/0!</v>
      </c>
      <c r="L654" s="409"/>
      <c r="M654" s="407"/>
    </row>
    <row r="655" spans="1:13">
      <c r="A655" s="402">
        <v>3</v>
      </c>
      <c r="B655" s="395" t="s">
        <v>549</v>
      </c>
      <c r="C655" s="327" t="s">
        <v>549</v>
      </c>
      <c r="D655" s="327" t="s">
        <v>1402</v>
      </c>
      <c r="E655" s="327" t="s">
        <v>549</v>
      </c>
      <c r="F655" s="431"/>
      <c r="G655" s="427"/>
      <c r="H655" s="427"/>
      <c r="I655" s="417">
        <f>SUM(I656:I697)</f>
        <v>0</v>
      </c>
      <c r="J655" s="417">
        <f>SUM(J656:J697)</f>
        <v>0</v>
      </c>
      <c r="K655" s="418" t="e">
        <f t="shared" si="39"/>
        <v>#DIV/0!</v>
      </c>
      <c r="L655" s="409"/>
      <c r="M655" s="407"/>
    </row>
    <row r="656" spans="1:13">
      <c r="A656" s="400" t="s">
        <v>1403</v>
      </c>
      <c r="B656" s="394">
        <v>4791</v>
      </c>
      <c r="C656" s="326" t="s">
        <v>487</v>
      </c>
      <c r="D656" s="326" t="s">
        <v>1404</v>
      </c>
      <c r="E656" s="326" t="s">
        <v>718</v>
      </c>
      <c r="F656" s="430">
        <v>3</v>
      </c>
      <c r="G656" s="425">
        <v>0</v>
      </c>
      <c r="H656" s="426">
        <f t="shared" ref="H656:H715" si="40">G656*(1+$G$11)</f>
        <v>0</v>
      </c>
      <c r="I656" s="426">
        <f t="shared" ref="I656:I715" si="41">G656*F656</f>
        <v>0</v>
      </c>
      <c r="J656" s="426">
        <f t="shared" ref="J656:J715" si="42">F656*H656</f>
        <v>0</v>
      </c>
      <c r="K656" s="416" t="e">
        <f t="shared" ref="K656:K715" si="43">J656/$H$719</f>
        <v>#DIV/0!</v>
      </c>
      <c r="L656" s="409"/>
      <c r="M656" s="407"/>
    </row>
    <row r="657" spans="1:13">
      <c r="A657" s="400" t="s">
        <v>1405</v>
      </c>
      <c r="B657" s="394">
        <v>20080</v>
      </c>
      <c r="C657" s="326" t="s">
        <v>487</v>
      </c>
      <c r="D657" s="326" t="s">
        <v>1406</v>
      </c>
      <c r="E657" s="326" t="s">
        <v>553</v>
      </c>
      <c r="F657" s="430">
        <v>1</v>
      </c>
      <c r="G657" s="425">
        <v>0</v>
      </c>
      <c r="H657" s="426">
        <f t="shared" si="40"/>
        <v>0</v>
      </c>
      <c r="I657" s="426">
        <f t="shared" si="41"/>
        <v>0</v>
      </c>
      <c r="J657" s="426">
        <f t="shared" si="42"/>
        <v>0</v>
      </c>
      <c r="K657" s="416" t="e">
        <f t="shared" si="43"/>
        <v>#DIV/0!</v>
      </c>
      <c r="L657" s="409"/>
      <c r="M657" s="407"/>
    </row>
    <row r="658" spans="1:13" ht="26.25">
      <c r="A658" s="400" t="s">
        <v>1407</v>
      </c>
      <c r="B658" s="394">
        <v>366</v>
      </c>
      <c r="C658" s="326" t="s">
        <v>487</v>
      </c>
      <c r="D658" s="326" t="s">
        <v>825</v>
      </c>
      <c r="E658" s="326" t="s">
        <v>826</v>
      </c>
      <c r="F658" s="430">
        <v>0.5</v>
      </c>
      <c r="G658" s="425">
        <v>0</v>
      </c>
      <c r="H658" s="426">
        <f t="shared" si="40"/>
        <v>0</v>
      </c>
      <c r="I658" s="426">
        <f t="shared" si="41"/>
        <v>0</v>
      </c>
      <c r="J658" s="426">
        <f t="shared" si="42"/>
        <v>0</v>
      </c>
      <c r="K658" s="416" t="e">
        <f t="shared" si="43"/>
        <v>#DIV/0!</v>
      </c>
      <c r="L658" s="409"/>
      <c r="M658" s="407"/>
    </row>
    <row r="659" spans="1:13" ht="26.25">
      <c r="A659" s="400" t="s">
        <v>1408</v>
      </c>
      <c r="B659" s="394">
        <v>370</v>
      </c>
      <c r="C659" s="326" t="s">
        <v>487</v>
      </c>
      <c r="D659" s="326" t="s">
        <v>1409</v>
      </c>
      <c r="E659" s="326" t="s">
        <v>826</v>
      </c>
      <c r="F659" s="430">
        <v>0.5</v>
      </c>
      <c r="G659" s="425">
        <v>0</v>
      </c>
      <c r="H659" s="426">
        <f t="shared" si="40"/>
        <v>0</v>
      </c>
      <c r="I659" s="426">
        <f t="shared" si="41"/>
        <v>0</v>
      </c>
      <c r="J659" s="426">
        <f t="shared" si="42"/>
        <v>0</v>
      </c>
      <c r="K659" s="416" t="e">
        <f t="shared" si="43"/>
        <v>#DIV/0!</v>
      </c>
      <c r="L659" s="409"/>
      <c r="M659" s="407"/>
    </row>
    <row r="660" spans="1:13" ht="26.25">
      <c r="A660" s="400" t="s">
        <v>1410</v>
      </c>
      <c r="B660" s="394">
        <v>371</v>
      </c>
      <c r="C660" s="326" t="s">
        <v>487</v>
      </c>
      <c r="D660" s="326" t="s">
        <v>1411</v>
      </c>
      <c r="E660" s="326" t="s">
        <v>718</v>
      </c>
      <c r="F660" s="430">
        <v>300</v>
      </c>
      <c r="G660" s="425">
        <v>0</v>
      </c>
      <c r="H660" s="426">
        <f t="shared" si="40"/>
        <v>0</v>
      </c>
      <c r="I660" s="426">
        <f t="shared" si="41"/>
        <v>0</v>
      </c>
      <c r="J660" s="426">
        <f t="shared" si="42"/>
        <v>0</v>
      </c>
      <c r="K660" s="416" t="e">
        <f t="shared" si="43"/>
        <v>#DIV/0!</v>
      </c>
      <c r="L660" s="409"/>
      <c r="M660" s="407"/>
    </row>
    <row r="661" spans="1:13" ht="26.25">
      <c r="A661" s="400" t="s">
        <v>1412</v>
      </c>
      <c r="B661" s="394">
        <v>4721</v>
      </c>
      <c r="C661" s="326" t="s">
        <v>487</v>
      </c>
      <c r="D661" s="326" t="s">
        <v>1413</v>
      </c>
      <c r="E661" s="326" t="s">
        <v>826</v>
      </c>
      <c r="F661" s="430">
        <v>0.33</v>
      </c>
      <c r="G661" s="425">
        <v>0</v>
      </c>
      <c r="H661" s="426">
        <f t="shared" si="40"/>
        <v>0</v>
      </c>
      <c r="I661" s="426">
        <f t="shared" si="41"/>
        <v>0</v>
      </c>
      <c r="J661" s="426">
        <f t="shared" si="42"/>
        <v>0</v>
      </c>
      <c r="K661" s="416" t="e">
        <f t="shared" si="43"/>
        <v>#DIV/0!</v>
      </c>
      <c r="L661" s="409"/>
      <c r="M661" s="407"/>
    </row>
    <row r="662" spans="1:13" ht="26.25">
      <c r="A662" s="400" t="s">
        <v>1414</v>
      </c>
      <c r="B662" s="394">
        <v>4718</v>
      </c>
      <c r="C662" s="326" t="s">
        <v>487</v>
      </c>
      <c r="D662" s="326" t="s">
        <v>1415</v>
      </c>
      <c r="E662" s="326" t="s">
        <v>826</v>
      </c>
      <c r="F662" s="430">
        <v>0.33</v>
      </c>
      <c r="G662" s="425">
        <v>0</v>
      </c>
      <c r="H662" s="426">
        <f t="shared" si="40"/>
        <v>0</v>
      </c>
      <c r="I662" s="426">
        <f t="shared" si="41"/>
        <v>0</v>
      </c>
      <c r="J662" s="426">
        <f t="shared" si="42"/>
        <v>0</v>
      </c>
      <c r="K662" s="416" t="e">
        <f t="shared" si="43"/>
        <v>#DIV/0!</v>
      </c>
      <c r="L662" s="409"/>
      <c r="M662" s="407"/>
    </row>
    <row r="663" spans="1:13" ht="26.25">
      <c r="A663" s="400" t="s">
        <v>1416</v>
      </c>
      <c r="B663" s="394">
        <v>4722</v>
      </c>
      <c r="C663" s="326" t="s">
        <v>487</v>
      </c>
      <c r="D663" s="326" t="s">
        <v>1417</v>
      </c>
      <c r="E663" s="326" t="s">
        <v>826</v>
      </c>
      <c r="F663" s="430">
        <v>0.33</v>
      </c>
      <c r="G663" s="425">
        <v>0</v>
      </c>
      <c r="H663" s="426">
        <f t="shared" si="40"/>
        <v>0</v>
      </c>
      <c r="I663" s="426">
        <f t="shared" si="41"/>
        <v>0</v>
      </c>
      <c r="J663" s="426">
        <f t="shared" si="42"/>
        <v>0</v>
      </c>
      <c r="K663" s="416" t="e">
        <f t="shared" si="43"/>
        <v>#DIV/0!</v>
      </c>
      <c r="L663" s="409"/>
      <c r="M663" s="407"/>
    </row>
    <row r="664" spans="1:13">
      <c r="A664" s="400" t="s">
        <v>1418</v>
      </c>
      <c r="B664" s="394">
        <v>38392</v>
      </c>
      <c r="C664" s="326" t="s">
        <v>487</v>
      </c>
      <c r="D664" s="326" t="s">
        <v>1419</v>
      </c>
      <c r="E664" s="326" t="s">
        <v>553</v>
      </c>
      <c r="F664" s="430">
        <v>3</v>
      </c>
      <c r="G664" s="425">
        <v>0</v>
      </c>
      <c r="H664" s="426">
        <f t="shared" si="40"/>
        <v>0</v>
      </c>
      <c r="I664" s="426">
        <f t="shared" si="41"/>
        <v>0</v>
      </c>
      <c r="J664" s="426">
        <f t="shared" si="42"/>
        <v>0</v>
      </c>
      <c r="K664" s="416" t="e">
        <f t="shared" si="43"/>
        <v>#DIV/0!</v>
      </c>
      <c r="L664" s="409"/>
      <c r="M664" s="407"/>
    </row>
    <row r="665" spans="1:13">
      <c r="A665" s="400" t="s">
        <v>1420</v>
      </c>
      <c r="B665" s="394">
        <v>1379</v>
      </c>
      <c r="C665" s="326" t="s">
        <v>487</v>
      </c>
      <c r="D665" s="326" t="s">
        <v>1421</v>
      </c>
      <c r="E665" s="326" t="s">
        <v>718</v>
      </c>
      <c r="F665" s="430">
        <v>600</v>
      </c>
      <c r="G665" s="425">
        <v>0</v>
      </c>
      <c r="H665" s="426">
        <f t="shared" si="40"/>
        <v>0</v>
      </c>
      <c r="I665" s="426">
        <f t="shared" si="41"/>
        <v>0</v>
      </c>
      <c r="J665" s="426">
        <f t="shared" si="42"/>
        <v>0</v>
      </c>
      <c r="K665" s="416" t="e">
        <f t="shared" si="43"/>
        <v>#DIV/0!</v>
      </c>
      <c r="L665" s="409"/>
      <c r="M665" s="407"/>
    </row>
    <row r="666" spans="1:13">
      <c r="A666" s="400" t="s">
        <v>1422</v>
      </c>
      <c r="B666" s="394">
        <v>38367</v>
      </c>
      <c r="C666" s="326" t="s">
        <v>487</v>
      </c>
      <c r="D666" s="326" t="s">
        <v>1423</v>
      </c>
      <c r="E666" s="326" t="s">
        <v>553</v>
      </c>
      <c r="F666" s="430">
        <v>5</v>
      </c>
      <c r="G666" s="425">
        <v>0</v>
      </c>
      <c r="H666" s="426">
        <f t="shared" si="40"/>
        <v>0</v>
      </c>
      <c r="I666" s="426">
        <f t="shared" si="41"/>
        <v>0</v>
      </c>
      <c r="J666" s="426">
        <f t="shared" si="42"/>
        <v>0</v>
      </c>
      <c r="K666" s="416" t="e">
        <f t="shared" si="43"/>
        <v>#DIV/0!</v>
      </c>
      <c r="L666" s="409"/>
      <c r="M666" s="407"/>
    </row>
    <row r="667" spans="1:13">
      <c r="A667" s="400" t="s">
        <v>1424</v>
      </c>
      <c r="B667" s="394">
        <v>38124</v>
      </c>
      <c r="C667" s="326" t="s">
        <v>487</v>
      </c>
      <c r="D667" s="326" t="s">
        <v>1425</v>
      </c>
      <c r="E667" s="326" t="s">
        <v>553</v>
      </c>
      <c r="F667" s="430">
        <v>3</v>
      </c>
      <c r="G667" s="425">
        <v>0</v>
      </c>
      <c r="H667" s="426">
        <f t="shared" si="40"/>
        <v>0</v>
      </c>
      <c r="I667" s="426">
        <f t="shared" si="41"/>
        <v>0</v>
      </c>
      <c r="J667" s="426">
        <f t="shared" si="42"/>
        <v>0</v>
      </c>
      <c r="K667" s="416" t="e">
        <f t="shared" si="43"/>
        <v>#DIV/0!</v>
      </c>
      <c r="L667" s="409"/>
      <c r="M667" s="407"/>
    </row>
    <row r="668" spans="1:13" ht="39">
      <c r="A668" s="400" t="s">
        <v>1426</v>
      </c>
      <c r="B668" s="394">
        <v>38152</v>
      </c>
      <c r="C668" s="326" t="s">
        <v>487</v>
      </c>
      <c r="D668" s="326" t="s">
        <v>1427</v>
      </c>
      <c r="E668" s="326" t="s">
        <v>1428</v>
      </c>
      <c r="F668" s="430">
        <v>1</v>
      </c>
      <c r="G668" s="425">
        <v>0</v>
      </c>
      <c r="H668" s="426">
        <f t="shared" si="40"/>
        <v>0</v>
      </c>
      <c r="I668" s="426">
        <f t="shared" si="41"/>
        <v>0</v>
      </c>
      <c r="J668" s="426">
        <f t="shared" si="42"/>
        <v>0</v>
      </c>
      <c r="K668" s="416" t="e">
        <f t="shared" si="43"/>
        <v>#DIV/0!</v>
      </c>
      <c r="L668" s="409"/>
      <c r="M668" s="407"/>
    </row>
    <row r="669" spans="1:13" ht="39">
      <c r="A669" s="400" t="s">
        <v>1429</v>
      </c>
      <c r="B669" s="394">
        <v>11468</v>
      </c>
      <c r="C669" s="326" t="s">
        <v>487</v>
      </c>
      <c r="D669" s="326" t="s">
        <v>1430</v>
      </c>
      <c r="E669" s="326" t="s">
        <v>553</v>
      </c>
      <c r="F669" s="430">
        <v>1</v>
      </c>
      <c r="G669" s="425">
        <v>0</v>
      </c>
      <c r="H669" s="426">
        <f t="shared" si="40"/>
        <v>0</v>
      </c>
      <c r="I669" s="426">
        <f t="shared" si="41"/>
        <v>0</v>
      </c>
      <c r="J669" s="426">
        <f t="shared" si="42"/>
        <v>0</v>
      </c>
      <c r="K669" s="416" t="e">
        <f t="shared" si="43"/>
        <v>#DIV/0!</v>
      </c>
      <c r="L669" s="409"/>
      <c r="M669" s="407"/>
    </row>
    <row r="670" spans="1:13">
      <c r="A670" s="400" t="s">
        <v>1431</v>
      </c>
      <c r="B670" s="394">
        <v>4056</v>
      </c>
      <c r="C670" s="326" t="s">
        <v>487</v>
      </c>
      <c r="D670" s="326" t="s">
        <v>1432</v>
      </c>
      <c r="E670" s="326" t="s">
        <v>1433</v>
      </c>
      <c r="F670" s="430">
        <v>2</v>
      </c>
      <c r="G670" s="425">
        <v>0</v>
      </c>
      <c r="H670" s="426">
        <f t="shared" si="40"/>
        <v>0</v>
      </c>
      <c r="I670" s="426">
        <f t="shared" si="41"/>
        <v>0</v>
      </c>
      <c r="J670" s="426">
        <f t="shared" si="42"/>
        <v>0</v>
      </c>
      <c r="K670" s="416" t="e">
        <f t="shared" si="43"/>
        <v>#DIV/0!</v>
      </c>
      <c r="L670" s="409"/>
      <c r="M670" s="407"/>
    </row>
    <row r="671" spans="1:13" ht="26.25">
      <c r="A671" s="400" t="s">
        <v>1434</v>
      </c>
      <c r="B671" s="394">
        <v>34546</v>
      </c>
      <c r="C671" s="326" t="s">
        <v>487</v>
      </c>
      <c r="D671" s="326" t="s">
        <v>1435</v>
      </c>
      <c r="E671" s="326" t="s">
        <v>718</v>
      </c>
      <c r="F671" s="430">
        <v>20</v>
      </c>
      <c r="G671" s="425">
        <v>0</v>
      </c>
      <c r="H671" s="426">
        <f t="shared" si="40"/>
        <v>0</v>
      </c>
      <c r="I671" s="426">
        <f t="shared" si="41"/>
        <v>0</v>
      </c>
      <c r="J671" s="426">
        <f t="shared" si="42"/>
        <v>0</v>
      </c>
      <c r="K671" s="416" t="e">
        <f t="shared" si="43"/>
        <v>#DIV/0!</v>
      </c>
      <c r="L671" s="409"/>
      <c r="M671" s="407"/>
    </row>
    <row r="672" spans="1:13">
      <c r="A672" s="400" t="s">
        <v>1436</v>
      </c>
      <c r="B672" s="394">
        <v>5065</v>
      </c>
      <c r="C672" s="326" t="s">
        <v>487</v>
      </c>
      <c r="D672" s="326" t="s">
        <v>1437</v>
      </c>
      <c r="E672" s="326" t="s">
        <v>718</v>
      </c>
      <c r="F672" s="430">
        <v>1</v>
      </c>
      <c r="G672" s="425">
        <v>0</v>
      </c>
      <c r="H672" s="426">
        <f t="shared" si="40"/>
        <v>0</v>
      </c>
      <c r="I672" s="426">
        <f t="shared" si="41"/>
        <v>0</v>
      </c>
      <c r="J672" s="426">
        <f t="shared" si="42"/>
        <v>0</v>
      </c>
      <c r="K672" s="416" t="e">
        <f t="shared" si="43"/>
        <v>#DIV/0!</v>
      </c>
      <c r="L672" s="409"/>
      <c r="M672" s="407"/>
    </row>
    <row r="673" spans="1:13">
      <c r="A673" s="400" t="s">
        <v>1438</v>
      </c>
      <c r="B673" s="394">
        <v>5066</v>
      </c>
      <c r="C673" s="326" t="s">
        <v>487</v>
      </c>
      <c r="D673" s="326" t="s">
        <v>1439</v>
      </c>
      <c r="E673" s="326" t="s">
        <v>718</v>
      </c>
      <c r="F673" s="430">
        <v>1</v>
      </c>
      <c r="G673" s="425">
        <v>0</v>
      </c>
      <c r="H673" s="426">
        <f t="shared" si="40"/>
        <v>0</v>
      </c>
      <c r="I673" s="426">
        <f t="shared" si="41"/>
        <v>0</v>
      </c>
      <c r="J673" s="426">
        <f t="shared" si="42"/>
        <v>0</v>
      </c>
      <c r="K673" s="416" t="e">
        <f t="shared" si="43"/>
        <v>#DIV/0!</v>
      </c>
      <c r="L673" s="409"/>
      <c r="M673" s="407"/>
    </row>
    <row r="674" spans="1:13">
      <c r="A674" s="400" t="s">
        <v>1440</v>
      </c>
      <c r="B674" s="394">
        <v>5067</v>
      </c>
      <c r="C674" s="326" t="s">
        <v>487</v>
      </c>
      <c r="D674" s="326" t="s">
        <v>1441</v>
      </c>
      <c r="E674" s="326" t="s">
        <v>718</v>
      </c>
      <c r="F674" s="430">
        <v>1</v>
      </c>
      <c r="G674" s="425">
        <v>0</v>
      </c>
      <c r="H674" s="426">
        <f t="shared" si="40"/>
        <v>0</v>
      </c>
      <c r="I674" s="426">
        <f t="shared" si="41"/>
        <v>0</v>
      </c>
      <c r="J674" s="426">
        <f t="shared" si="42"/>
        <v>0</v>
      </c>
      <c r="K674" s="416" t="e">
        <f t="shared" si="43"/>
        <v>#DIV/0!</v>
      </c>
      <c r="L674" s="409"/>
      <c r="M674" s="407"/>
    </row>
    <row r="675" spans="1:13">
      <c r="A675" s="400" t="s">
        <v>1442</v>
      </c>
      <c r="B675" s="394">
        <v>34357</v>
      </c>
      <c r="C675" s="326" t="s">
        <v>487</v>
      </c>
      <c r="D675" s="326" t="s">
        <v>1398</v>
      </c>
      <c r="E675" s="326" t="s">
        <v>718</v>
      </c>
      <c r="F675" s="430">
        <v>2</v>
      </c>
      <c r="G675" s="425">
        <v>0</v>
      </c>
      <c r="H675" s="426">
        <f t="shared" si="40"/>
        <v>0</v>
      </c>
      <c r="I675" s="426">
        <f t="shared" si="41"/>
        <v>0</v>
      </c>
      <c r="J675" s="426">
        <f t="shared" si="42"/>
        <v>0</v>
      </c>
      <c r="K675" s="416" t="e">
        <f t="shared" si="43"/>
        <v>#DIV/0!</v>
      </c>
      <c r="L675" s="409"/>
      <c r="M675" s="407"/>
    </row>
    <row r="676" spans="1:13">
      <c r="A676" s="400" t="s">
        <v>1443</v>
      </c>
      <c r="B676" s="394">
        <v>38393</v>
      </c>
      <c r="C676" s="326" t="s">
        <v>487</v>
      </c>
      <c r="D676" s="326" t="s">
        <v>1444</v>
      </c>
      <c r="E676" s="326" t="s">
        <v>553</v>
      </c>
      <c r="F676" s="430">
        <v>5</v>
      </c>
      <c r="G676" s="425">
        <v>0</v>
      </c>
      <c r="H676" s="426">
        <f t="shared" si="40"/>
        <v>0</v>
      </c>
      <c r="I676" s="426">
        <f t="shared" si="41"/>
        <v>0</v>
      </c>
      <c r="J676" s="426">
        <f t="shared" si="42"/>
        <v>0</v>
      </c>
      <c r="K676" s="416" t="e">
        <f t="shared" si="43"/>
        <v>#DIV/0!</v>
      </c>
      <c r="L676" s="409"/>
      <c r="M676" s="407"/>
    </row>
    <row r="677" spans="1:13">
      <c r="A677" s="400" t="s">
        <v>1445</v>
      </c>
      <c r="B677" s="394">
        <v>6085</v>
      </c>
      <c r="C677" s="326" t="s">
        <v>487</v>
      </c>
      <c r="D677" s="326" t="s">
        <v>1446</v>
      </c>
      <c r="E677" s="326" t="s">
        <v>752</v>
      </c>
      <c r="F677" s="430">
        <v>10</v>
      </c>
      <c r="G677" s="425">
        <v>0</v>
      </c>
      <c r="H677" s="426">
        <f t="shared" si="40"/>
        <v>0</v>
      </c>
      <c r="I677" s="426">
        <f t="shared" si="41"/>
        <v>0</v>
      </c>
      <c r="J677" s="426">
        <f t="shared" si="42"/>
        <v>0</v>
      </c>
      <c r="K677" s="416" t="e">
        <f t="shared" si="43"/>
        <v>#DIV/0!</v>
      </c>
      <c r="L677" s="409"/>
      <c r="M677" s="407"/>
    </row>
    <row r="678" spans="1:13">
      <c r="A678" s="400" t="s">
        <v>1447</v>
      </c>
      <c r="B678" s="394">
        <v>39961</v>
      </c>
      <c r="C678" s="326" t="s">
        <v>487</v>
      </c>
      <c r="D678" s="326" t="s">
        <v>1448</v>
      </c>
      <c r="E678" s="326" t="s">
        <v>553</v>
      </c>
      <c r="F678" s="430">
        <v>20</v>
      </c>
      <c r="G678" s="425">
        <v>0</v>
      </c>
      <c r="H678" s="426">
        <f t="shared" si="40"/>
        <v>0</v>
      </c>
      <c r="I678" s="426">
        <f t="shared" si="41"/>
        <v>0</v>
      </c>
      <c r="J678" s="426">
        <f t="shared" si="42"/>
        <v>0</v>
      </c>
      <c r="K678" s="416" t="e">
        <f t="shared" si="43"/>
        <v>#DIV/0!</v>
      </c>
      <c r="L678" s="409"/>
      <c r="M678" s="407"/>
    </row>
    <row r="679" spans="1:13">
      <c r="A679" s="400" t="s">
        <v>1449</v>
      </c>
      <c r="B679" s="394">
        <v>34401</v>
      </c>
      <c r="C679" s="326" t="s">
        <v>487</v>
      </c>
      <c r="D679" s="326" t="s">
        <v>1450</v>
      </c>
      <c r="E679" s="326" t="s">
        <v>553</v>
      </c>
      <c r="F679" s="430">
        <v>200</v>
      </c>
      <c r="G679" s="425">
        <v>0</v>
      </c>
      <c r="H679" s="426">
        <f t="shared" si="40"/>
        <v>0</v>
      </c>
      <c r="I679" s="426">
        <f t="shared" si="41"/>
        <v>0</v>
      </c>
      <c r="J679" s="426">
        <f t="shared" si="42"/>
        <v>0</v>
      </c>
      <c r="K679" s="416" t="e">
        <f t="shared" si="43"/>
        <v>#DIV/0!</v>
      </c>
      <c r="L679" s="409"/>
      <c r="M679" s="407"/>
    </row>
    <row r="680" spans="1:13">
      <c r="A680" s="400" t="s">
        <v>1451</v>
      </c>
      <c r="B680" s="394">
        <v>7258</v>
      </c>
      <c r="C680" s="326" t="s">
        <v>487</v>
      </c>
      <c r="D680" s="326" t="s">
        <v>1452</v>
      </c>
      <c r="E680" s="326" t="s">
        <v>553</v>
      </c>
      <c r="F680" s="430">
        <v>40</v>
      </c>
      <c r="G680" s="425">
        <v>0</v>
      </c>
      <c r="H680" s="426">
        <f t="shared" si="40"/>
        <v>0</v>
      </c>
      <c r="I680" s="426">
        <f t="shared" si="41"/>
        <v>0</v>
      </c>
      <c r="J680" s="426">
        <f t="shared" si="42"/>
        <v>0</v>
      </c>
      <c r="K680" s="416" t="e">
        <f t="shared" si="43"/>
        <v>#DIV/0!</v>
      </c>
      <c r="L680" s="409"/>
      <c r="M680" s="407"/>
    </row>
    <row r="681" spans="1:13">
      <c r="A681" s="400" t="s">
        <v>1453</v>
      </c>
      <c r="B681" s="394">
        <v>7356</v>
      </c>
      <c r="C681" s="326" t="s">
        <v>487</v>
      </c>
      <c r="D681" s="326" t="s">
        <v>1454</v>
      </c>
      <c r="E681" s="326" t="s">
        <v>752</v>
      </c>
      <c r="F681" s="430">
        <v>20</v>
      </c>
      <c r="G681" s="425">
        <v>0</v>
      </c>
      <c r="H681" s="426">
        <f t="shared" si="40"/>
        <v>0</v>
      </c>
      <c r="I681" s="426">
        <f t="shared" si="41"/>
        <v>0</v>
      </c>
      <c r="J681" s="426">
        <f t="shared" si="42"/>
        <v>0</v>
      </c>
      <c r="K681" s="416" t="e">
        <f t="shared" si="43"/>
        <v>#DIV/0!</v>
      </c>
      <c r="L681" s="409"/>
      <c r="M681" s="407"/>
    </row>
    <row r="682" spans="1:13">
      <c r="A682" s="400" t="s">
        <v>1455</v>
      </c>
      <c r="B682" s="394">
        <v>7348</v>
      </c>
      <c r="C682" s="326" t="s">
        <v>487</v>
      </c>
      <c r="D682" s="326" t="s">
        <v>1456</v>
      </c>
      <c r="E682" s="326" t="s">
        <v>752</v>
      </c>
      <c r="F682" s="430">
        <v>20</v>
      </c>
      <c r="G682" s="425">
        <v>0</v>
      </c>
      <c r="H682" s="426">
        <f t="shared" si="40"/>
        <v>0</v>
      </c>
      <c r="I682" s="426">
        <f t="shared" si="41"/>
        <v>0</v>
      </c>
      <c r="J682" s="426">
        <f t="shared" si="42"/>
        <v>0</v>
      </c>
      <c r="K682" s="416" t="e">
        <f t="shared" si="43"/>
        <v>#DIV/0!</v>
      </c>
      <c r="L682" s="409"/>
      <c r="M682" s="407"/>
    </row>
    <row r="683" spans="1:13">
      <c r="A683" s="400" t="s">
        <v>1457</v>
      </c>
      <c r="B683" s="394">
        <v>7288</v>
      </c>
      <c r="C683" s="326" t="s">
        <v>487</v>
      </c>
      <c r="D683" s="326" t="s">
        <v>1458</v>
      </c>
      <c r="E683" s="326" t="s">
        <v>752</v>
      </c>
      <c r="F683" s="430">
        <v>20</v>
      </c>
      <c r="G683" s="425">
        <v>0</v>
      </c>
      <c r="H683" s="426">
        <f t="shared" si="40"/>
        <v>0</v>
      </c>
      <c r="I683" s="426">
        <f t="shared" si="41"/>
        <v>0</v>
      </c>
      <c r="J683" s="426">
        <f t="shared" si="42"/>
        <v>0</v>
      </c>
      <c r="K683" s="416" t="e">
        <f t="shared" si="43"/>
        <v>#DIV/0!</v>
      </c>
      <c r="L683" s="409"/>
      <c r="M683" s="407"/>
    </row>
    <row r="684" spans="1:13">
      <c r="A684" s="400" t="s">
        <v>1459</v>
      </c>
      <c r="B684" s="394">
        <v>7306</v>
      </c>
      <c r="C684" s="326" t="s">
        <v>487</v>
      </c>
      <c r="D684" s="326" t="s">
        <v>1460</v>
      </c>
      <c r="E684" s="326" t="s">
        <v>752</v>
      </c>
      <c r="F684" s="430">
        <v>36</v>
      </c>
      <c r="G684" s="425">
        <v>0</v>
      </c>
      <c r="H684" s="426">
        <f t="shared" si="40"/>
        <v>0</v>
      </c>
      <c r="I684" s="426">
        <f t="shared" si="41"/>
        <v>0</v>
      </c>
      <c r="J684" s="426">
        <f t="shared" si="42"/>
        <v>0</v>
      </c>
      <c r="K684" s="416" t="e">
        <f t="shared" si="43"/>
        <v>#DIV/0!</v>
      </c>
      <c r="L684" s="409"/>
      <c r="M684" s="407"/>
    </row>
    <row r="685" spans="1:13">
      <c r="A685" s="400" t="s">
        <v>1461</v>
      </c>
      <c r="B685" s="394">
        <v>7311</v>
      </c>
      <c r="C685" s="326" t="s">
        <v>487</v>
      </c>
      <c r="D685" s="326" t="s">
        <v>1462</v>
      </c>
      <c r="E685" s="326" t="s">
        <v>752</v>
      </c>
      <c r="F685" s="430">
        <v>20</v>
      </c>
      <c r="G685" s="425">
        <v>0</v>
      </c>
      <c r="H685" s="426">
        <f t="shared" si="40"/>
        <v>0</v>
      </c>
      <c r="I685" s="426">
        <f t="shared" si="41"/>
        <v>0</v>
      </c>
      <c r="J685" s="426">
        <f t="shared" si="42"/>
        <v>0</v>
      </c>
      <c r="K685" s="416" t="e">
        <f t="shared" si="43"/>
        <v>#DIV/0!</v>
      </c>
      <c r="L685" s="409"/>
      <c r="M685" s="407"/>
    </row>
    <row r="686" spans="1:13">
      <c r="A686" s="400" t="s">
        <v>1463</v>
      </c>
      <c r="B686" s="394">
        <v>35692</v>
      </c>
      <c r="C686" s="326" t="s">
        <v>487</v>
      </c>
      <c r="D686" s="326" t="s">
        <v>1464</v>
      </c>
      <c r="E686" s="326" t="s">
        <v>752</v>
      </c>
      <c r="F686" s="430">
        <v>20</v>
      </c>
      <c r="G686" s="425">
        <v>0</v>
      </c>
      <c r="H686" s="426">
        <f t="shared" si="40"/>
        <v>0</v>
      </c>
      <c r="I686" s="426">
        <f t="shared" si="41"/>
        <v>0</v>
      </c>
      <c r="J686" s="426">
        <f t="shared" si="42"/>
        <v>0</v>
      </c>
      <c r="K686" s="416" t="e">
        <f t="shared" si="43"/>
        <v>#DIV/0!</v>
      </c>
      <c r="L686" s="409"/>
      <c r="M686" s="407"/>
    </row>
    <row r="687" spans="1:13">
      <c r="A687" s="400" t="s">
        <v>1465</v>
      </c>
      <c r="B687" s="394">
        <v>7304</v>
      </c>
      <c r="C687" s="326" t="s">
        <v>487</v>
      </c>
      <c r="D687" s="326" t="s">
        <v>1466</v>
      </c>
      <c r="E687" s="326" t="s">
        <v>752</v>
      </c>
      <c r="F687" s="430">
        <v>20</v>
      </c>
      <c r="G687" s="425">
        <v>0</v>
      </c>
      <c r="H687" s="426">
        <f t="shared" si="40"/>
        <v>0</v>
      </c>
      <c r="I687" s="426">
        <f t="shared" si="41"/>
        <v>0</v>
      </c>
      <c r="J687" s="426">
        <f t="shared" si="42"/>
        <v>0</v>
      </c>
      <c r="K687" s="416" t="e">
        <f t="shared" si="43"/>
        <v>#DIV/0!</v>
      </c>
      <c r="L687" s="409"/>
      <c r="M687" s="407"/>
    </row>
    <row r="688" spans="1:13">
      <c r="A688" s="400" t="s">
        <v>1467</v>
      </c>
      <c r="B688" s="394">
        <v>7347</v>
      </c>
      <c r="C688" s="326" t="s">
        <v>487</v>
      </c>
      <c r="D688" s="326" t="s">
        <v>1456</v>
      </c>
      <c r="E688" s="326" t="s">
        <v>1433</v>
      </c>
      <c r="F688" s="430">
        <v>2</v>
      </c>
      <c r="G688" s="425">
        <v>0</v>
      </c>
      <c r="H688" s="426">
        <f t="shared" si="40"/>
        <v>0</v>
      </c>
      <c r="I688" s="426">
        <f t="shared" si="41"/>
        <v>0</v>
      </c>
      <c r="J688" s="426">
        <f t="shared" si="42"/>
        <v>0</v>
      </c>
      <c r="K688" s="416" t="e">
        <f t="shared" si="43"/>
        <v>#DIV/0!</v>
      </c>
      <c r="L688" s="409"/>
      <c r="M688" s="407"/>
    </row>
    <row r="689" spans="1:13">
      <c r="A689" s="400" t="s">
        <v>1468</v>
      </c>
      <c r="B689" s="394">
        <v>7344</v>
      </c>
      <c r="C689" s="326" t="s">
        <v>487</v>
      </c>
      <c r="D689" s="326" t="s">
        <v>1469</v>
      </c>
      <c r="E689" s="326" t="s">
        <v>1433</v>
      </c>
      <c r="F689" s="430">
        <v>2</v>
      </c>
      <c r="G689" s="425">
        <v>0</v>
      </c>
      <c r="H689" s="426">
        <f t="shared" si="40"/>
        <v>0</v>
      </c>
      <c r="I689" s="426">
        <f t="shared" si="41"/>
        <v>0</v>
      </c>
      <c r="J689" s="426">
        <f t="shared" si="42"/>
        <v>0</v>
      </c>
      <c r="K689" s="416" t="e">
        <f t="shared" si="43"/>
        <v>#DIV/0!</v>
      </c>
      <c r="L689" s="409"/>
      <c r="M689" s="407"/>
    </row>
    <row r="690" spans="1:13">
      <c r="A690" s="400" t="s">
        <v>1470</v>
      </c>
      <c r="B690" s="394">
        <v>35691</v>
      </c>
      <c r="C690" s="326" t="s">
        <v>487</v>
      </c>
      <c r="D690" s="326" t="s">
        <v>1471</v>
      </c>
      <c r="E690" s="326" t="s">
        <v>752</v>
      </c>
      <c r="F690" s="430">
        <v>20</v>
      </c>
      <c r="G690" s="425">
        <v>0</v>
      </c>
      <c r="H690" s="426">
        <f t="shared" si="40"/>
        <v>0</v>
      </c>
      <c r="I690" s="426">
        <f t="shared" si="41"/>
        <v>0</v>
      </c>
      <c r="J690" s="426">
        <f t="shared" si="42"/>
        <v>0</v>
      </c>
      <c r="K690" s="416" t="e">
        <f t="shared" si="43"/>
        <v>#DIV/0!</v>
      </c>
      <c r="L690" s="409"/>
      <c r="M690" s="407"/>
    </row>
    <row r="691" spans="1:13">
      <c r="A691" s="400" t="s">
        <v>1472</v>
      </c>
      <c r="B691" s="394">
        <v>25966</v>
      </c>
      <c r="C691" s="326" t="s">
        <v>487</v>
      </c>
      <c r="D691" s="326" t="s">
        <v>1473</v>
      </c>
      <c r="E691" s="326" t="s">
        <v>752</v>
      </c>
      <c r="F691" s="430">
        <v>1</v>
      </c>
      <c r="G691" s="425">
        <v>0</v>
      </c>
      <c r="H691" s="426">
        <f t="shared" si="40"/>
        <v>0</v>
      </c>
      <c r="I691" s="426">
        <f t="shared" si="41"/>
        <v>0</v>
      </c>
      <c r="J691" s="426">
        <f t="shared" si="42"/>
        <v>0</v>
      </c>
      <c r="K691" s="416" t="e">
        <f t="shared" si="43"/>
        <v>#DIV/0!</v>
      </c>
      <c r="L691" s="409"/>
      <c r="M691" s="407"/>
    </row>
    <row r="692" spans="1:13" ht="26.25">
      <c r="A692" s="400" t="s">
        <v>1474</v>
      </c>
      <c r="B692" s="394">
        <v>10527</v>
      </c>
      <c r="C692" s="326" t="s">
        <v>487</v>
      </c>
      <c r="D692" s="326" t="s">
        <v>1475</v>
      </c>
      <c r="E692" s="326" t="s">
        <v>1476</v>
      </c>
      <c r="F692" s="430">
        <v>100</v>
      </c>
      <c r="G692" s="425">
        <v>0</v>
      </c>
      <c r="H692" s="426">
        <f t="shared" si="40"/>
        <v>0</v>
      </c>
      <c r="I692" s="426">
        <f t="shared" si="41"/>
        <v>0</v>
      </c>
      <c r="J692" s="426">
        <f t="shared" si="42"/>
        <v>0</v>
      </c>
      <c r="K692" s="416" t="e">
        <f t="shared" si="43"/>
        <v>#DIV/0!</v>
      </c>
      <c r="L692" s="409"/>
      <c r="M692" s="407"/>
    </row>
    <row r="693" spans="1:13" ht="26.25">
      <c r="A693" s="400" t="s">
        <v>1477</v>
      </c>
      <c r="B693" s="394">
        <v>43130</v>
      </c>
      <c r="C693" s="326" t="s">
        <v>487</v>
      </c>
      <c r="D693" s="326" t="s">
        <v>776</v>
      </c>
      <c r="E693" s="326" t="s">
        <v>718</v>
      </c>
      <c r="F693" s="430">
        <v>50</v>
      </c>
      <c r="G693" s="425">
        <v>0</v>
      </c>
      <c r="H693" s="426">
        <f t="shared" si="40"/>
        <v>0</v>
      </c>
      <c r="I693" s="426">
        <f t="shared" si="41"/>
        <v>0</v>
      </c>
      <c r="J693" s="426">
        <f t="shared" si="42"/>
        <v>0</v>
      </c>
      <c r="K693" s="416" t="e">
        <f t="shared" si="43"/>
        <v>#DIV/0!</v>
      </c>
      <c r="L693" s="409"/>
      <c r="M693" s="407"/>
    </row>
    <row r="694" spans="1:13" ht="26.25">
      <c r="A694" s="400" t="s">
        <v>1478</v>
      </c>
      <c r="B694" s="394">
        <v>42015</v>
      </c>
      <c r="C694" s="326" t="s">
        <v>487</v>
      </c>
      <c r="D694" s="326" t="s">
        <v>1479</v>
      </c>
      <c r="E694" s="326" t="s">
        <v>590</v>
      </c>
      <c r="F694" s="430">
        <v>100</v>
      </c>
      <c r="G694" s="425">
        <v>0</v>
      </c>
      <c r="H694" s="426">
        <f t="shared" si="40"/>
        <v>0</v>
      </c>
      <c r="I694" s="426">
        <f t="shared" si="41"/>
        <v>0</v>
      </c>
      <c r="J694" s="426">
        <f t="shared" si="42"/>
        <v>0</v>
      </c>
      <c r="K694" s="416" t="e">
        <f t="shared" si="43"/>
        <v>#DIV/0!</v>
      </c>
      <c r="L694" s="409"/>
      <c r="M694" s="407"/>
    </row>
    <row r="695" spans="1:13">
      <c r="A695" s="400" t="s">
        <v>1480</v>
      </c>
      <c r="B695" s="394">
        <v>37329</v>
      </c>
      <c r="C695" s="326" t="s">
        <v>487</v>
      </c>
      <c r="D695" s="326" t="s">
        <v>1481</v>
      </c>
      <c r="E695" s="326" t="s">
        <v>718</v>
      </c>
      <c r="F695" s="430">
        <v>2</v>
      </c>
      <c r="G695" s="425">
        <v>0</v>
      </c>
      <c r="H695" s="426">
        <f t="shared" si="40"/>
        <v>0</v>
      </c>
      <c r="I695" s="426">
        <f t="shared" si="41"/>
        <v>0</v>
      </c>
      <c r="J695" s="426">
        <f t="shared" si="42"/>
        <v>0</v>
      </c>
      <c r="K695" s="416" t="e">
        <f t="shared" si="43"/>
        <v>#DIV/0!</v>
      </c>
      <c r="L695" s="409"/>
      <c r="M695" s="407"/>
    </row>
    <row r="696" spans="1:13" ht="26.25">
      <c r="A696" s="400" t="s">
        <v>1482</v>
      </c>
      <c r="B696" s="394">
        <v>39897</v>
      </c>
      <c r="C696" s="326" t="s">
        <v>487</v>
      </c>
      <c r="D696" s="326" t="s">
        <v>1483</v>
      </c>
      <c r="E696" s="326" t="s">
        <v>553</v>
      </c>
      <c r="F696" s="430">
        <v>2</v>
      </c>
      <c r="G696" s="425">
        <v>0</v>
      </c>
      <c r="H696" s="426">
        <f t="shared" si="40"/>
        <v>0</v>
      </c>
      <c r="I696" s="426">
        <f t="shared" si="41"/>
        <v>0</v>
      </c>
      <c r="J696" s="426">
        <f t="shared" si="42"/>
        <v>0</v>
      </c>
      <c r="K696" s="416" t="e">
        <f t="shared" si="43"/>
        <v>#DIV/0!</v>
      </c>
      <c r="L696" s="409"/>
      <c r="M696" s="407"/>
    </row>
    <row r="697" spans="1:13" ht="39">
      <c r="A697" s="400" t="s">
        <v>1484</v>
      </c>
      <c r="B697" s="394">
        <v>626</v>
      </c>
      <c r="C697" s="326" t="s">
        <v>487</v>
      </c>
      <c r="D697" s="326" t="s">
        <v>1485</v>
      </c>
      <c r="E697" s="326" t="s">
        <v>718</v>
      </c>
      <c r="F697" s="430">
        <v>100</v>
      </c>
      <c r="G697" s="425">
        <v>0</v>
      </c>
      <c r="H697" s="426">
        <f t="shared" si="40"/>
        <v>0</v>
      </c>
      <c r="I697" s="426">
        <f t="shared" si="41"/>
        <v>0</v>
      </c>
      <c r="J697" s="426">
        <f t="shared" si="42"/>
        <v>0</v>
      </c>
      <c r="K697" s="416" t="e">
        <f t="shared" si="43"/>
        <v>#DIV/0!</v>
      </c>
      <c r="L697" s="409"/>
      <c r="M697" s="407"/>
    </row>
    <row r="698" spans="1:13">
      <c r="A698" s="402">
        <v>4</v>
      </c>
      <c r="B698" s="395" t="s">
        <v>549</v>
      </c>
      <c r="C698" s="327" t="s">
        <v>549</v>
      </c>
      <c r="D698" s="327" t="s">
        <v>1486</v>
      </c>
      <c r="E698" s="327" t="s">
        <v>549</v>
      </c>
      <c r="F698" s="431"/>
      <c r="G698" s="427"/>
      <c r="H698" s="427"/>
      <c r="I698" s="417">
        <f>SUM(I699:I715)</f>
        <v>0</v>
      </c>
      <c r="J698" s="417">
        <f>SUM(J699:J715)</f>
        <v>0</v>
      </c>
      <c r="K698" s="418" t="e">
        <f t="shared" si="43"/>
        <v>#DIV/0!</v>
      </c>
      <c r="L698" s="409"/>
      <c r="M698" s="407"/>
    </row>
    <row r="699" spans="1:13">
      <c r="A699" s="400" t="s">
        <v>1487</v>
      </c>
      <c r="B699" s="394">
        <v>13</v>
      </c>
      <c r="C699" s="326" t="s">
        <v>487</v>
      </c>
      <c r="D699" s="326" t="s">
        <v>1488</v>
      </c>
      <c r="E699" s="326" t="s">
        <v>718</v>
      </c>
      <c r="F699" s="430">
        <v>6</v>
      </c>
      <c r="G699" s="425">
        <v>0</v>
      </c>
      <c r="H699" s="426">
        <f t="shared" si="40"/>
        <v>0</v>
      </c>
      <c r="I699" s="426">
        <f t="shared" si="41"/>
        <v>0</v>
      </c>
      <c r="J699" s="426">
        <f t="shared" si="42"/>
        <v>0</v>
      </c>
      <c r="K699" s="416" t="e">
        <f t="shared" si="43"/>
        <v>#DIV/0!</v>
      </c>
      <c r="L699" s="409"/>
      <c r="M699" s="407"/>
    </row>
    <row r="700" spans="1:13">
      <c r="A700" s="400" t="s">
        <v>1487</v>
      </c>
      <c r="B700" s="394">
        <v>26020</v>
      </c>
      <c r="C700" s="326" t="s">
        <v>487</v>
      </c>
      <c r="D700" s="326" t="s">
        <v>1489</v>
      </c>
      <c r="E700" s="326" t="s">
        <v>553</v>
      </c>
      <c r="F700" s="430">
        <v>10</v>
      </c>
      <c r="G700" s="425">
        <v>0</v>
      </c>
      <c r="H700" s="426">
        <f t="shared" si="40"/>
        <v>0</v>
      </c>
      <c r="I700" s="426">
        <f t="shared" si="41"/>
        <v>0</v>
      </c>
      <c r="J700" s="426">
        <f t="shared" si="42"/>
        <v>0</v>
      </c>
      <c r="K700" s="416" t="e">
        <f t="shared" si="43"/>
        <v>#DIV/0!</v>
      </c>
      <c r="L700" s="409"/>
      <c r="M700" s="407"/>
    </row>
    <row r="701" spans="1:13">
      <c r="A701" s="400" t="s">
        <v>1490</v>
      </c>
      <c r="B701" s="394">
        <v>1370</v>
      </c>
      <c r="C701" s="326" t="s">
        <v>487</v>
      </c>
      <c r="D701" s="326" t="s">
        <v>1044</v>
      </c>
      <c r="E701" s="326" t="s">
        <v>553</v>
      </c>
      <c r="F701" s="430">
        <v>2</v>
      </c>
      <c r="G701" s="425">
        <v>0</v>
      </c>
      <c r="H701" s="426">
        <f t="shared" si="40"/>
        <v>0</v>
      </c>
      <c r="I701" s="426">
        <f t="shared" si="41"/>
        <v>0</v>
      </c>
      <c r="J701" s="426">
        <f t="shared" si="42"/>
        <v>0</v>
      </c>
      <c r="K701" s="416" t="e">
        <f t="shared" si="43"/>
        <v>#DIV/0!</v>
      </c>
      <c r="L701" s="409"/>
      <c r="M701" s="407"/>
    </row>
    <row r="702" spans="1:13" ht="26.25">
      <c r="A702" s="400" t="s">
        <v>1491</v>
      </c>
      <c r="B702" s="394">
        <v>20111</v>
      </c>
      <c r="C702" s="326" t="s">
        <v>487</v>
      </c>
      <c r="D702" s="326" t="s">
        <v>725</v>
      </c>
      <c r="E702" s="326" t="s">
        <v>553</v>
      </c>
      <c r="F702" s="430">
        <v>48</v>
      </c>
      <c r="G702" s="425">
        <v>0</v>
      </c>
      <c r="H702" s="426">
        <f t="shared" si="40"/>
        <v>0</v>
      </c>
      <c r="I702" s="426">
        <f t="shared" si="41"/>
        <v>0</v>
      </c>
      <c r="J702" s="426">
        <f t="shared" si="42"/>
        <v>0</v>
      </c>
      <c r="K702" s="416" t="e">
        <f t="shared" si="43"/>
        <v>#DIV/0!</v>
      </c>
      <c r="L702" s="409"/>
      <c r="M702" s="407"/>
    </row>
    <row r="703" spans="1:13" ht="26.25">
      <c r="A703" s="400" t="s">
        <v>1492</v>
      </c>
      <c r="B703" s="394">
        <v>3767</v>
      </c>
      <c r="C703" s="326" t="s">
        <v>487</v>
      </c>
      <c r="D703" s="326" t="s">
        <v>1493</v>
      </c>
      <c r="E703" s="326" t="s">
        <v>553</v>
      </c>
      <c r="F703" s="430">
        <v>120</v>
      </c>
      <c r="G703" s="425">
        <v>0</v>
      </c>
      <c r="H703" s="426">
        <f t="shared" si="40"/>
        <v>0</v>
      </c>
      <c r="I703" s="426">
        <f t="shared" si="41"/>
        <v>0</v>
      </c>
      <c r="J703" s="426">
        <f t="shared" si="42"/>
        <v>0</v>
      </c>
      <c r="K703" s="416" t="e">
        <f t="shared" si="43"/>
        <v>#DIV/0!</v>
      </c>
      <c r="L703" s="409"/>
      <c r="M703" s="407"/>
    </row>
    <row r="704" spans="1:13">
      <c r="A704" s="400" t="s">
        <v>1494</v>
      </c>
      <c r="B704" s="394">
        <v>38386</v>
      </c>
      <c r="C704" s="326" t="s">
        <v>487</v>
      </c>
      <c r="D704" s="326" t="s">
        <v>1401</v>
      </c>
      <c r="E704" s="326" t="s">
        <v>553</v>
      </c>
      <c r="F704" s="430">
        <v>12</v>
      </c>
      <c r="G704" s="425">
        <v>0</v>
      </c>
      <c r="H704" s="426">
        <f t="shared" si="40"/>
        <v>0</v>
      </c>
      <c r="I704" s="426">
        <f t="shared" si="41"/>
        <v>0</v>
      </c>
      <c r="J704" s="426">
        <f t="shared" si="42"/>
        <v>0</v>
      </c>
      <c r="K704" s="416" t="e">
        <f t="shared" si="43"/>
        <v>#DIV/0!</v>
      </c>
      <c r="L704" s="409"/>
      <c r="M704" s="407"/>
    </row>
    <row r="705" spans="1:13">
      <c r="A705" s="400" t="s">
        <v>1495</v>
      </c>
      <c r="B705" s="394">
        <v>16</v>
      </c>
      <c r="C705" s="326" t="s">
        <v>487</v>
      </c>
      <c r="D705" s="326" t="s">
        <v>1496</v>
      </c>
      <c r="E705" s="326" t="s">
        <v>718</v>
      </c>
      <c r="F705" s="430">
        <v>12</v>
      </c>
      <c r="G705" s="425">
        <v>0</v>
      </c>
      <c r="H705" s="426">
        <f t="shared" si="40"/>
        <v>0</v>
      </c>
      <c r="I705" s="426">
        <f t="shared" si="41"/>
        <v>0</v>
      </c>
      <c r="J705" s="426">
        <f t="shared" si="42"/>
        <v>0</v>
      </c>
      <c r="K705" s="416" t="e">
        <f t="shared" si="43"/>
        <v>#DIV/0!</v>
      </c>
      <c r="L705" s="409"/>
      <c r="M705" s="407"/>
    </row>
    <row r="706" spans="1:13">
      <c r="A706" s="400" t="s">
        <v>1497</v>
      </c>
      <c r="B706" s="394">
        <v>5318</v>
      </c>
      <c r="C706" s="326" t="s">
        <v>487</v>
      </c>
      <c r="D706" s="326" t="s">
        <v>1498</v>
      </c>
      <c r="E706" s="326" t="s">
        <v>752</v>
      </c>
      <c r="F706" s="430">
        <v>24</v>
      </c>
      <c r="G706" s="425">
        <v>0</v>
      </c>
      <c r="H706" s="426">
        <f t="shared" si="40"/>
        <v>0</v>
      </c>
      <c r="I706" s="426">
        <f t="shared" si="41"/>
        <v>0</v>
      </c>
      <c r="J706" s="426">
        <f t="shared" si="42"/>
        <v>0</v>
      </c>
      <c r="K706" s="416" t="e">
        <f t="shared" si="43"/>
        <v>#DIV/0!</v>
      </c>
      <c r="L706" s="409"/>
      <c r="M706" s="407"/>
    </row>
    <row r="707" spans="1:13">
      <c r="A707" s="400" t="s">
        <v>1499</v>
      </c>
      <c r="B707" s="394">
        <v>3</v>
      </c>
      <c r="C707" s="326" t="s">
        <v>487</v>
      </c>
      <c r="D707" s="326" t="s">
        <v>1500</v>
      </c>
      <c r="E707" s="326" t="s">
        <v>752</v>
      </c>
      <c r="F707" s="430">
        <v>48</v>
      </c>
      <c r="G707" s="425">
        <v>0</v>
      </c>
      <c r="H707" s="426">
        <f t="shared" si="40"/>
        <v>0</v>
      </c>
      <c r="I707" s="426">
        <f t="shared" si="41"/>
        <v>0</v>
      </c>
      <c r="J707" s="426">
        <f t="shared" si="42"/>
        <v>0</v>
      </c>
      <c r="K707" s="416" t="e">
        <f t="shared" si="43"/>
        <v>#DIV/0!</v>
      </c>
      <c r="L707" s="409"/>
      <c r="M707" s="407"/>
    </row>
    <row r="708" spans="1:13">
      <c r="A708" s="400" t="s">
        <v>1501</v>
      </c>
      <c r="B708" s="394">
        <v>38400</v>
      </c>
      <c r="C708" s="326" t="s">
        <v>487</v>
      </c>
      <c r="D708" s="326" t="s">
        <v>1502</v>
      </c>
      <c r="E708" s="326" t="s">
        <v>553</v>
      </c>
      <c r="F708" s="430">
        <v>4</v>
      </c>
      <c r="G708" s="425">
        <v>0</v>
      </c>
      <c r="H708" s="426">
        <f t="shared" si="40"/>
        <v>0</v>
      </c>
      <c r="I708" s="426">
        <f t="shared" si="41"/>
        <v>0</v>
      </c>
      <c r="J708" s="426">
        <f t="shared" si="42"/>
        <v>0</v>
      </c>
      <c r="K708" s="416" t="e">
        <f t="shared" si="43"/>
        <v>#DIV/0!</v>
      </c>
      <c r="L708" s="409"/>
      <c r="M708" s="407"/>
    </row>
    <row r="709" spans="1:13">
      <c r="A709" s="400" t="s">
        <v>1503</v>
      </c>
      <c r="B709" s="394">
        <v>4229</v>
      </c>
      <c r="C709" s="326" t="s">
        <v>487</v>
      </c>
      <c r="D709" s="326" t="s">
        <v>1504</v>
      </c>
      <c r="E709" s="326" t="s">
        <v>718</v>
      </c>
      <c r="F709" s="430">
        <v>1</v>
      </c>
      <c r="G709" s="425">
        <v>0</v>
      </c>
      <c r="H709" s="426">
        <f t="shared" si="40"/>
        <v>0</v>
      </c>
      <c r="I709" s="426">
        <f t="shared" si="41"/>
        <v>0</v>
      </c>
      <c r="J709" s="426">
        <f t="shared" si="42"/>
        <v>0</v>
      </c>
      <c r="K709" s="416" t="e">
        <f t="shared" si="43"/>
        <v>#DIV/0!</v>
      </c>
      <c r="L709" s="409"/>
      <c r="M709" s="407"/>
    </row>
    <row r="710" spans="1:13" ht="26.25">
      <c r="A710" s="400" t="s">
        <v>1505</v>
      </c>
      <c r="B710" s="394">
        <v>151</v>
      </c>
      <c r="C710" s="326" t="s">
        <v>487</v>
      </c>
      <c r="D710" s="326" t="s">
        <v>1506</v>
      </c>
      <c r="E710" s="326" t="s">
        <v>752</v>
      </c>
      <c r="F710" s="430">
        <v>2</v>
      </c>
      <c r="G710" s="425">
        <v>0</v>
      </c>
      <c r="H710" s="426">
        <f t="shared" si="40"/>
        <v>0</v>
      </c>
      <c r="I710" s="426">
        <f t="shared" si="41"/>
        <v>0</v>
      </c>
      <c r="J710" s="426">
        <f t="shared" si="42"/>
        <v>0</v>
      </c>
      <c r="K710" s="416" t="e">
        <f t="shared" si="43"/>
        <v>#DIV/0!</v>
      </c>
      <c r="L710" s="409"/>
      <c r="M710" s="407"/>
    </row>
    <row r="711" spans="1:13">
      <c r="A711" s="400" t="s">
        <v>1507</v>
      </c>
      <c r="B711" s="394">
        <v>4221</v>
      </c>
      <c r="C711" s="326" t="s">
        <v>487</v>
      </c>
      <c r="D711" s="326" t="s">
        <v>1508</v>
      </c>
      <c r="E711" s="326" t="s">
        <v>752</v>
      </c>
      <c r="F711" s="430">
        <v>400</v>
      </c>
      <c r="G711" s="425">
        <v>0</v>
      </c>
      <c r="H711" s="426">
        <f t="shared" si="40"/>
        <v>0</v>
      </c>
      <c r="I711" s="426">
        <f t="shared" si="41"/>
        <v>0</v>
      </c>
      <c r="J711" s="426">
        <f t="shared" si="42"/>
        <v>0</v>
      </c>
      <c r="K711" s="416" t="e">
        <f t="shared" si="43"/>
        <v>#DIV/0!</v>
      </c>
      <c r="L711" s="409"/>
      <c r="M711" s="407"/>
    </row>
    <row r="712" spans="1:13" ht="26.25">
      <c r="A712" s="400" t="s">
        <v>1509</v>
      </c>
      <c r="B712" s="394">
        <v>11758</v>
      </c>
      <c r="C712" s="326" t="s">
        <v>487</v>
      </c>
      <c r="D712" s="326" t="s">
        <v>1510</v>
      </c>
      <c r="E712" s="326" t="s">
        <v>553</v>
      </c>
      <c r="F712" s="430">
        <v>2</v>
      </c>
      <c r="G712" s="425">
        <v>0</v>
      </c>
      <c r="H712" s="426">
        <f t="shared" si="40"/>
        <v>0</v>
      </c>
      <c r="I712" s="426">
        <f t="shared" si="41"/>
        <v>0</v>
      </c>
      <c r="J712" s="426">
        <f t="shared" si="42"/>
        <v>0</v>
      </c>
      <c r="K712" s="416" t="e">
        <f t="shared" si="43"/>
        <v>#DIV/0!</v>
      </c>
      <c r="L712" s="409"/>
      <c r="M712" s="407"/>
    </row>
    <row r="713" spans="1:13">
      <c r="A713" s="400" t="s">
        <v>1511</v>
      </c>
      <c r="B713" s="394">
        <v>38123</v>
      </c>
      <c r="C713" s="326" t="s">
        <v>487</v>
      </c>
      <c r="D713" s="326" t="s">
        <v>1512</v>
      </c>
      <c r="E713" s="326" t="s">
        <v>718</v>
      </c>
      <c r="F713" s="430">
        <v>0</v>
      </c>
      <c r="G713" s="425">
        <v>0</v>
      </c>
      <c r="H713" s="426">
        <f t="shared" si="40"/>
        <v>0</v>
      </c>
      <c r="I713" s="426">
        <f t="shared" si="41"/>
        <v>0</v>
      </c>
      <c r="J713" s="426">
        <f t="shared" si="42"/>
        <v>0</v>
      </c>
      <c r="K713" s="416" t="e">
        <f t="shared" si="43"/>
        <v>#DIV/0!</v>
      </c>
      <c r="L713" s="409"/>
      <c r="M713" s="407"/>
    </row>
    <row r="714" spans="1:13" ht="26.25">
      <c r="A714" s="400" t="s">
        <v>1513</v>
      </c>
      <c r="B714" s="394">
        <v>37590</v>
      </c>
      <c r="C714" s="326" t="s">
        <v>487</v>
      </c>
      <c r="D714" s="326" t="s">
        <v>1514</v>
      </c>
      <c r="E714" s="326" t="s">
        <v>553</v>
      </c>
      <c r="F714" s="430">
        <v>16</v>
      </c>
      <c r="G714" s="425">
        <v>0</v>
      </c>
      <c r="H714" s="426">
        <f t="shared" si="40"/>
        <v>0</v>
      </c>
      <c r="I714" s="426">
        <f t="shared" si="41"/>
        <v>0</v>
      </c>
      <c r="J714" s="426">
        <f t="shared" si="42"/>
        <v>0</v>
      </c>
      <c r="K714" s="416" t="e">
        <f t="shared" si="43"/>
        <v>#DIV/0!</v>
      </c>
      <c r="L714" s="409"/>
      <c r="M714" s="407"/>
    </row>
    <row r="715" spans="1:13" ht="26.25">
      <c r="A715" s="400" t="s">
        <v>1515</v>
      </c>
      <c r="B715" s="394">
        <v>938</v>
      </c>
      <c r="C715" s="326" t="s">
        <v>487</v>
      </c>
      <c r="D715" s="326" t="s">
        <v>1516</v>
      </c>
      <c r="E715" s="326" t="s">
        <v>590</v>
      </c>
      <c r="F715" s="430">
        <v>50</v>
      </c>
      <c r="G715" s="425">
        <v>0</v>
      </c>
      <c r="H715" s="426">
        <f t="shared" si="40"/>
        <v>0</v>
      </c>
      <c r="I715" s="426">
        <f t="shared" si="41"/>
        <v>0</v>
      </c>
      <c r="J715" s="426">
        <f t="shared" si="42"/>
        <v>0</v>
      </c>
      <c r="K715" s="416" t="e">
        <f t="shared" si="43"/>
        <v>#DIV/0!</v>
      </c>
      <c r="L715" s="409"/>
      <c r="M715" s="407"/>
    </row>
    <row r="716" spans="1:13" ht="15.75" thickBot="1">
      <c r="A716" s="403"/>
      <c r="B716" s="378"/>
      <c r="C716" s="378"/>
      <c r="D716" s="378"/>
      <c r="E716" s="378"/>
      <c r="F716" s="412"/>
      <c r="G716" s="412"/>
      <c r="H716" s="412"/>
      <c r="I716" s="412"/>
      <c r="J716" s="412"/>
      <c r="K716" s="419"/>
      <c r="L716" s="409"/>
      <c r="M716" s="409"/>
    </row>
    <row r="717" spans="1:13">
      <c r="A717" s="723"/>
      <c r="B717" s="724"/>
      <c r="C717" s="724"/>
      <c r="D717" s="379"/>
      <c r="E717" s="451"/>
      <c r="F717" s="668" t="s">
        <v>519</v>
      </c>
      <c r="G717" s="669"/>
      <c r="H717" s="831">
        <f>I698+I655+I169+I14</f>
        <v>0</v>
      </c>
      <c r="I717" s="831"/>
      <c r="J717" s="831"/>
      <c r="K717" s="832"/>
      <c r="L717" s="409"/>
      <c r="M717" s="408"/>
    </row>
    <row r="718" spans="1:13">
      <c r="A718" s="723"/>
      <c r="B718" s="724"/>
      <c r="C718" s="724"/>
      <c r="D718" s="379"/>
      <c r="E718" s="451"/>
      <c r="F718" s="670" t="s">
        <v>520</v>
      </c>
      <c r="G718" s="671"/>
      <c r="H718" s="725">
        <f>H717*G11</f>
        <v>0</v>
      </c>
      <c r="I718" s="725"/>
      <c r="J718" s="725"/>
      <c r="K718" s="726"/>
      <c r="L718" s="409"/>
      <c r="M718" s="409"/>
    </row>
    <row r="719" spans="1:13" ht="15.75" thickBot="1">
      <c r="A719" s="723"/>
      <c r="B719" s="724"/>
      <c r="C719" s="724"/>
      <c r="D719" s="379"/>
      <c r="E719" s="451"/>
      <c r="F719" s="666" t="s">
        <v>521</v>
      </c>
      <c r="G719" s="667"/>
      <c r="H719" s="833">
        <f>J698+J655+J169+J14</f>
        <v>0</v>
      </c>
      <c r="I719" s="833"/>
      <c r="J719" s="833"/>
      <c r="K719" s="834"/>
      <c r="L719" s="409"/>
      <c r="M719" s="409"/>
    </row>
    <row r="720" spans="1:13">
      <c r="A720" s="404"/>
      <c r="B720" s="387"/>
      <c r="C720" s="387"/>
      <c r="D720" s="387"/>
      <c r="E720" s="387"/>
      <c r="F720" s="413"/>
      <c r="G720" s="413"/>
      <c r="H720" s="413"/>
      <c r="I720" s="413"/>
      <c r="J720" s="413"/>
      <c r="K720" s="420"/>
      <c r="L720" s="409"/>
      <c r="M720" s="409"/>
    </row>
    <row r="721" spans="1:12">
      <c r="A721" s="732" t="s">
        <v>1517</v>
      </c>
      <c r="B721" s="733"/>
      <c r="C721" s="733"/>
      <c r="D721" s="733"/>
      <c r="E721" s="733"/>
      <c r="F721" s="733"/>
      <c r="G721" s="733"/>
      <c r="H721" s="733"/>
      <c r="I721" s="733"/>
      <c r="J721" s="733"/>
      <c r="K721" s="734"/>
      <c r="L721" s="409"/>
    </row>
    <row r="722" spans="1:12">
      <c r="A722" s="405"/>
      <c r="B722" s="396"/>
      <c r="C722" s="380"/>
      <c r="D722" s="380"/>
      <c r="E722" s="380"/>
      <c r="F722" s="432"/>
      <c r="G722" s="414"/>
      <c r="H722" s="414"/>
      <c r="I722" s="414"/>
      <c r="J722" s="414"/>
      <c r="K722" s="421"/>
      <c r="L722" s="409"/>
    </row>
  </sheetData>
  <mergeCells count="22">
    <mergeCell ref="A721:K721"/>
    <mergeCell ref="A719:C719"/>
    <mergeCell ref="F719:G719"/>
    <mergeCell ref="E10:F10"/>
    <mergeCell ref="G10:H10"/>
    <mergeCell ref="A12:K12"/>
    <mergeCell ref="H719:K719"/>
    <mergeCell ref="I10:K10"/>
    <mergeCell ref="I11:K11"/>
    <mergeCell ref="A1:K4"/>
    <mergeCell ref="A717:C717"/>
    <mergeCell ref="F717:G717"/>
    <mergeCell ref="H717:K717"/>
    <mergeCell ref="A718:C718"/>
    <mergeCell ref="F718:G718"/>
    <mergeCell ref="H718:K718"/>
    <mergeCell ref="A5:K5"/>
    <mergeCell ref="E11:F11"/>
    <mergeCell ref="G11:H11"/>
    <mergeCell ref="A6:K6"/>
    <mergeCell ref="A9:K9"/>
    <mergeCell ref="A7:K7"/>
  </mergeCells>
  <pageMargins left="0.51181102362204722" right="0.51181102362204722" top="0.98425196850393704" bottom="0.98425196850393704" header="0.51181102362204722" footer="0.51181102362204722"/>
  <pageSetup paperSize="9" scale="69" fitToHeight="0" orientation="landscape" r:id="rId1"/>
  <headerFooter>
    <oddHeader xml:space="preserve">&amp;L &amp;CDELEGACIA DE POLICIA FEDERAL EM FOZ DO IGUACU
CNPJ: 00.394.494/0077-34 </oddHeader>
    <oddFooter xml:space="preserve">&amp;L &amp;CAV PARANA  - JD POLO CENTRO - FOZ DO IGUACU / PR
 / bouzas.msb@pf.gov.br </oddFooter>
  </headerFooter>
  <rowBreaks count="1" manualBreakCount="1">
    <brk id="651" max="9"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6"/>
  <sheetViews>
    <sheetView showGridLines="0" view="pageLayout" topLeftCell="A55" zoomScaleNormal="100" zoomScaleSheetLayoutView="100" workbookViewId="0">
      <selection activeCell="I62" sqref="I62"/>
    </sheetView>
  </sheetViews>
  <sheetFormatPr defaultColWidth="9.140625" defaultRowHeight="15.75"/>
  <cols>
    <col min="1" max="1" width="13.140625" style="90" customWidth="1"/>
    <col min="2" max="2" width="18.85546875" style="90" customWidth="1"/>
    <col min="3" max="3" width="26.85546875" style="90" customWidth="1"/>
    <col min="4" max="4" width="19.28515625" style="90" customWidth="1"/>
    <col min="5" max="5" width="10.85546875" style="91" bestFit="1" customWidth="1"/>
    <col min="6" max="6" width="11.42578125" style="91" bestFit="1" customWidth="1"/>
    <col min="7" max="7" width="15.5703125" style="91" bestFit="1" customWidth="1"/>
    <col min="8" max="9" width="15.5703125" style="91" customWidth="1"/>
    <col min="10" max="10" width="12.140625" style="284" customWidth="1"/>
    <col min="11" max="11" width="12.5703125" style="91" bestFit="1" customWidth="1"/>
    <col min="12" max="12" width="28.85546875" style="91" customWidth="1"/>
    <col min="13" max="16384" width="9.140625" style="91"/>
  </cols>
  <sheetData>
    <row r="1" spans="1:18" s="97" customFormat="1" ht="68.25" customHeight="1">
      <c r="A1" s="458"/>
      <c r="B1" s="458"/>
      <c r="C1" s="458"/>
      <c r="D1" s="458"/>
      <c r="E1" s="458"/>
      <c r="F1" s="458"/>
      <c r="G1" s="458"/>
      <c r="H1" s="458"/>
      <c r="I1" s="458"/>
      <c r="J1" s="458"/>
      <c r="K1" s="458"/>
      <c r="L1" s="458"/>
    </row>
    <row r="2" spans="1:18" s="97" customFormat="1" ht="15" customHeight="1">
      <c r="A2" s="458" t="s">
        <v>0</v>
      </c>
      <c r="B2" s="458"/>
      <c r="C2" s="458"/>
      <c r="D2" s="458"/>
      <c r="E2" s="458"/>
      <c r="F2" s="458"/>
      <c r="G2" s="458"/>
      <c r="H2" s="458"/>
      <c r="I2" s="458"/>
      <c r="J2" s="458"/>
      <c r="K2" s="458"/>
      <c r="L2" s="458"/>
    </row>
    <row r="3" spans="1:18" s="97" customFormat="1" ht="15" customHeight="1">
      <c r="A3" s="458" t="s">
        <v>1</v>
      </c>
      <c r="B3" s="458"/>
      <c r="C3" s="458"/>
      <c r="D3" s="458"/>
      <c r="E3" s="458"/>
      <c r="F3" s="458"/>
      <c r="G3" s="458"/>
      <c r="H3" s="458"/>
      <c r="I3" s="458"/>
      <c r="J3" s="458"/>
      <c r="K3" s="458"/>
      <c r="L3" s="458"/>
    </row>
    <row r="4" spans="1:18" s="97" customFormat="1" ht="12.75">
      <c r="A4" s="657" t="s">
        <v>2</v>
      </c>
      <c r="B4" s="657"/>
      <c r="C4" s="657"/>
      <c r="D4" s="657"/>
      <c r="E4" s="657"/>
      <c r="F4" s="657"/>
      <c r="G4" s="657"/>
      <c r="H4" s="657"/>
      <c r="I4" s="657"/>
      <c r="J4" s="657"/>
      <c r="K4" s="657"/>
      <c r="L4" s="657"/>
    </row>
    <row r="5" spans="1:18" s="97" customFormat="1" ht="5.25" customHeight="1" thickBot="1">
      <c r="A5" s="447"/>
      <c r="B5" s="447"/>
      <c r="C5" s="447"/>
      <c r="D5" s="447"/>
      <c r="E5" s="447"/>
      <c r="F5" s="447"/>
      <c r="G5" s="447"/>
      <c r="H5" s="447"/>
      <c r="I5" s="447"/>
      <c r="J5" s="447"/>
      <c r="K5" s="447"/>
      <c r="L5" s="447"/>
    </row>
    <row r="6" spans="1:18" s="97" customFormat="1" ht="29.25" thickBot="1">
      <c r="A6" s="571" t="s">
        <v>1518</v>
      </c>
      <c r="B6" s="572"/>
      <c r="C6" s="572"/>
      <c r="D6" s="572"/>
      <c r="E6" s="572"/>
      <c r="F6" s="572"/>
      <c r="G6" s="572"/>
      <c r="H6" s="572"/>
      <c r="I6" s="572"/>
      <c r="J6" s="572"/>
      <c r="K6" s="572"/>
      <c r="L6" s="573"/>
    </row>
    <row r="7" spans="1:18" s="240" customFormat="1" ht="29.25" customHeight="1">
      <c r="A7" s="764" t="s">
        <v>469</v>
      </c>
      <c r="B7" s="754"/>
      <c r="C7" s="754"/>
      <c r="D7" s="306"/>
      <c r="E7" s="754" t="s">
        <v>470</v>
      </c>
      <c r="F7" s="754"/>
      <c r="G7" s="754" t="s">
        <v>471</v>
      </c>
      <c r="H7" s="754"/>
      <c r="I7" s="754" t="s">
        <v>472</v>
      </c>
      <c r="J7" s="754"/>
      <c r="K7" s="754"/>
      <c r="L7" s="765"/>
      <c r="M7" s="274"/>
      <c r="N7" s="97"/>
      <c r="O7" s="449"/>
      <c r="P7" s="449"/>
      <c r="Q7" s="449"/>
      <c r="R7" s="449"/>
    </row>
    <row r="8" spans="1:18" s="239" customFormat="1" ht="30" customHeight="1" thickBot="1">
      <c r="A8" s="766" t="s">
        <v>546</v>
      </c>
      <c r="B8" s="740"/>
      <c r="C8" s="740"/>
      <c r="D8" s="740"/>
      <c r="E8" s="727" t="s">
        <v>1519</v>
      </c>
      <c r="F8" s="727"/>
      <c r="G8" s="728">
        <v>0.14760000000000001</v>
      </c>
      <c r="H8" s="727"/>
      <c r="I8" s="322"/>
      <c r="J8" s="738" t="s">
        <v>475</v>
      </c>
      <c r="K8" s="738"/>
      <c r="L8" s="739"/>
      <c r="M8" s="223"/>
      <c r="N8" s="97"/>
      <c r="O8" s="409"/>
      <c r="P8" s="449"/>
      <c r="Q8" s="409"/>
      <c r="R8" s="409"/>
    </row>
    <row r="9" spans="1:18" s="239" customFormat="1" ht="15.75" customHeight="1" thickBot="1">
      <c r="A9" s="741" t="s">
        <v>548</v>
      </c>
      <c r="B9" s="742"/>
      <c r="C9" s="742"/>
      <c r="D9" s="742"/>
      <c r="E9" s="742"/>
      <c r="F9" s="742"/>
      <c r="G9" s="742"/>
      <c r="H9" s="742"/>
      <c r="I9" s="742"/>
      <c r="J9" s="742"/>
      <c r="K9" s="742"/>
      <c r="L9" s="743"/>
      <c r="M9" s="409"/>
      <c r="N9" s="97"/>
      <c r="O9" s="409"/>
      <c r="P9" s="449"/>
      <c r="Q9" s="409"/>
      <c r="R9" s="409"/>
    </row>
    <row r="10" spans="1:18" s="92" customFormat="1" ht="19.5" customHeight="1" thickBot="1">
      <c r="A10" s="768"/>
      <c r="B10" s="769"/>
      <c r="C10" s="769"/>
      <c r="D10" s="769"/>
      <c r="E10" s="769"/>
      <c r="F10" s="769"/>
      <c r="G10" s="767" t="s">
        <v>1604</v>
      </c>
      <c r="H10" s="767" t="s">
        <v>1604</v>
      </c>
      <c r="I10" s="294"/>
      <c r="J10" s="767" t="s">
        <v>1604</v>
      </c>
      <c r="K10" s="767" t="s">
        <v>1604</v>
      </c>
      <c r="L10" s="770"/>
      <c r="N10" s="97"/>
      <c r="P10" s="449"/>
    </row>
    <row r="11" spans="1:18" s="239" customFormat="1" ht="15">
      <c r="A11" s="241" t="s">
        <v>1520</v>
      </c>
      <c r="B11" s="747" t="s">
        <v>1521</v>
      </c>
      <c r="C11" s="747"/>
      <c r="D11" s="747"/>
      <c r="E11" s="747"/>
      <c r="F11" s="242" t="s">
        <v>553</v>
      </c>
      <c r="G11" s="243">
        <f>MIN(G13:G15)</f>
        <v>0</v>
      </c>
      <c r="H11" s="243">
        <f>MIN(H13:H15)</f>
        <v>0</v>
      </c>
      <c r="I11" s="273"/>
      <c r="J11" s="243">
        <f>MIN(J13:J15)</f>
        <v>0</v>
      </c>
      <c r="K11" s="243">
        <f>MIN(K13:K15)</f>
        <v>0</v>
      </c>
      <c r="L11" s="244"/>
      <c r="M11" s="409"/>
      <c r="N11" s="409"/>
      <c r="O11" s="409"/>
      <c r="P11" s="449"/>
      <c r="Q11" s="409"/>
      <c r="R11" s="409"/>
    </row>
    <row r="12" spans="1:18" s="239" customFormat="1" ht="30">
      <c r="A12" s="245" t="s">
        <v>1522</v>
      </c>
      <c r="B12" s="246" t="s">
        <v>1523</v>
      </c>
      <c r="C12" s="247" t="s">
        <v>1524</v>
      </c>
      <c r="D12" s="246" t="s">
        <v>1525</v>
      </c>
      <c r="E12" s="246" t="s">
        <v>1526</v>
      </c>
      <c r="F12" s="248" t="s">
        <v>529</v>
      </c>
      <c r="G12" s="246" t="s">
        <v>1527</v>
      </c>
      <c r="H12" s="275" t="s">
        <v>1528</v>
      </c>
      <c r="I12" s="271" t="s">
        <v>1529</v>
      </c>
      <c r="J12" s="282" t="s">
        <v>1530</v>
      </c>
      <c r="K12" s="275" t="s">
        <v>1531</v>
      </c>
      <c r="L12" s="249" t="s">
        <v>1532</v>
      </c>
      <c r="M12" s="409"/>
      <c r="N12" s="409"/>
      <c r="O12" s="409"/>
      <c r="P12" s="449"/>
      <c r="Q12" s="409"/>
      <c r="R12" s="409"/>
    </row>
    <row r="13" spans="1:18" s="239" customFormat="1" ht="15">
      <c r="A13" s="250"/>
      <c r="B13" s="251" t="s">
        <v>1533</v>
      </c>
      <c r="C13" s="251" t="s">
        <v>1534</v>
      </c>
      <c r="D13" s="252" t="s">
        <v>1535</v>
      </c>
      <c r="E13" s="253">
        <v>44434</v>
      </c>
      <c r="F13" s="252" t="s">
        <v>1536</v>
      </c>
      <c r="G13" s="254">
        <v>0</v>
      </c>
      <c r="H13" s="272">
        <f>G13+(G13*14.76%)</f>
        <v>0</v>
      </c>
      <c r="I13" s="276">
        <v>1</v>
      </c>
      <c r="J13" s="254">
        <f>G13*I13</f>
        <v>0</v>
      </c>
      <c r="K13" s="272">
        <f>H13*I13</f>
        <v>0</v>
      </c>
      <c r="L13" s="255" t="s">
        <v>1537</v>
      </c>
      <c r="M13" s="409"/>
      <c r="N13" s="409"/>
      <c r="O13" s="409"/>
      <c r="P13" s="449"/>
      <c r="Q13" s="409"/>
      <c r="R13" s="409"/>
    </row>
    <row r="14" spans="1:18" s="239" customFormat="1" ht="15">
      <c r="A14" s="250"/>
      <c r="B14" s="251" t="s">
        <v>1538</v>
      </c>
      <c r="C14" s="251" t="s">
        <v>1539</v>
      </c>
      <c r="D14" s="252" t="s">
        <v>1540</v>
      </c>
      <c r="E14" s="253">
        <v>44434</v>
      </c>
      <c r="F14" s="252" t="s">
        <v>1536</v>
      </c>
      <c r="G14" s="256">
        <v>0</v>
      </c>
      <c r="H14" s="272">
        <f t="shared" ref="H14" si="0">G14+(G14*14.76%)</f>
        <v>0</v>
      </c>
      <c r="I14" s="277">
        <v>1</v>
      </c>
      <c r="J14" s="254">
        <f t="shared" ref="J14:J15" si="1">G14*I14</f>
        <v>0</v>
      </c>
      <c r="K14" s="272">
        <f t="shared" ref="K14:K15" si="2">H14*I14</f>
        <v>0</v>
      </c>
      <c r="L14" s="255" t="s">
        <v>1537</v>
      </c>
      <c r="M14" s="409"/>
      <c r="N14" s="409"/>
      <c r="O14" s="409"/>
      <c r="P14" s="449"/>
      <c r="Q14" s="409"/>
      <c r="R14" s="314"/>
    </row>
    <row r="15" spans="1:18" s="239" customFormat="1" thickBot="1">
      <c r="A15" s="257"/>
      <c r="B15" s="258" t="s">
        <v>1541</v>
      </c>
      <c r="C15" s="258" t="s">
        <v>1542</v>
      </c>
      <c r="D15" s="292" t="s">
        <v>1543</v>
      </c>
      <c r="E15" s="259">
        <v>44439</v>
      </c>
      <c r="F15" s="260" t="s">
        <v>1536</v>
      </c>
      <c r="G15" s="261">
        <v>0</v>
      </c>
      <c r="H15" s="279">
        <f>G15+(G15*14.76%)</f>
        <v>0</v>
      </c>
      <c r="I15" s="278">
        <v>1</v>
      </c>
      <c r="J15" s="297">
        <f t="shared" si="1"/>
        <v>0</v>
      </c>
      <c r="K15" s="279">
        <f t="shared" si="2"/>
        <v>0</v>
      </c>
      <c r="L15" s="262" t="s">
        <v>1537</v>
      </c>
      <c r="M15" s="409"/>
      <c r="N15" s="409"/>
      <c r="O15" s="409"/>
      <c r="P15" s="409"/>
      <c r="Q15" s="409"/>
      <c r="R15" s="409"/>
    </row>
    <row r="16" spans="1:18" s="239" customFormat="1" ht="15">
      <c r="A16" s="308"/>
      <c r="B16" s="285"/>
      <c r="C16" s="285"/>
      <c r="D16" s="286"/>
      <c r="E16" s="287"/>
      <c r="F16" s="263"/>
      <c r="G16" s="288"/>
      <c r="H16" s="289"/>
      <c r="I16" s="290"/>
      <c r="J16" s="289"/>
      <c r="K16" s="289"/>
      <c r="L16" s="309"/>
      <c r="M16" s="409"/>
      <c r="N16" s="409"/>
      <c r="O16" s="409"/>
      <c r="P16" s="449"/>
      <c r="Q16" s="409"/>
      <c r="R16" s="409"/>
    </row>
    <row r="17" spans="1:16" s="92" customFormat="1" ht="18.75" customHeight="1" thickBot="1">
      <c r="A17" s="296"/>
      <c r="B17" s="294"/>
      <c r="C17" s="294"/>
      <c r="D17" s="294"/>
      <c r="E17" s="294"/>
      <c r="F17" s="294"/>
      <c r="G17" s="299" t="s">
        <v>1604</v>
      </c>
      <c r="H17" s="299" t="s">
        <v>1604</v>
      </c>
      <c r="I17" s="294"/>
      <c r="J17" s="299" t="s">
        <v>1604</v>
      </c>
      <c r="K17" s="299" t="s">
        <v>1604</v>
      </c>
      <c r="L17" s="295"/>
      <c r="P17" s="449"/>
    </row>
    <row r="18" spans="1:16" s="239" customFormat="1" ht="15" customHeight="1">
      <c r="A18" s="241" t="s">
        <v>1544</v>
      </c>
      <c r="B18" s="747" t="s">
        <v>1545</v>
      </c>
      <c r="C18" s="747"/>
      <c r="D18" s="747"/>
      <c r="E18" s="747"/>
      <c r="F18" s="242" t="s">
        <v>553</v>
      </c>
      <c r="G18" s="243">
        <f>MIN(G20:G22)</f>
        <v>0</v>
      </c>
      <c r="H18" s="243">
        <f>MIN(H20:H22)</f>
        <v>0</v>
      </c>
      <c r="I18" s="273"/>
      <c r="J18" s="243">
        <f>MIN(J20:J22)</f>
        <v>0</v>
      </c>
      <c r="K18" s="243">
        <f>MIN(K20:K22)</f>
        <v>0</v>
      </c>
      <c r="L18" s="244"/>
      <c r="M18" s="409"/>
      <c r="N18" s="409"/>
      <c r="O18" s="409"/>
      <c r="P18" s="449"/>
    </row>
    <row r="19" spans="1:16" s="239" customFormat="1" ht="30">
      <c r="A19" s="245" t="s">
        <v>1522</v>
      </c>
      <c r="B19" s="246" t="s">
        <v>1523</v>
      </c>
      <c r="C19" s="247" t="s">
        <v>1524</v>
      </c>
      <c r="D19" s="246" t="s">
        <v>1525</v>
      </c>
      <c r="E19" s="246" t="s">
        <v>1526</v>
      </c>
      <c r="F19" s="248" t="s">
        <v>529</v>
      </c>
      <c r="G19" s="246" t="s">
        <v>348</v>
      </c>
      <c r="H19" s="275" t="s">
        <v>1528</v>
      </c>
      <c r="I19" s="271" t="s">
        <v>1529</v>
      </c>
      <c r="J19" s="282" t="s">
        <v>1530</v>
      </c>
      <c r="K19" s="275" t="s">
        <v>1531</v>
      </c>
      <c r="L19" s="249" t="s">
        <v>1532</v>
      </c>
      <c r="M19" s="409"/>
      <c r="N19" s="409"/>
      <c r="O19" s="409"/>
      <c r="P19" s="449"/>
    </row>
    <row r="20" spans="1:16" s="239" customFormat="1" ht="15">
      <c r="A20" s="250"/>
      <c r="B20" s="251" t="s">
        <v>1533</v>
      </c>
      <c r="C20" s="251" t="s">
        <v>1534</v>
      </c>
      <c r="D20" s="252" t="s">
        <v>1535</v>
      </c>
      <c r="E20" s="253">
        <v>44434</v>
      </c>
      <c r="F20" s="252" t="s">
        <v>1536</v>
      </c>
      <c r="G20" s="254">
        <v>0</v>
      </c>
      <c r="H20" s="272">
        <f>G20+(G20*14.76%)</f>
        <v>0</v>
      </c>
      <c r="I20" s="276">
        <v>13</v>
      </c>
      <c r="J20" s="283">
        <f>G20*I20</f>
        <v>0</v>
      </c>
      <c r="K20" s="272">
        <f>H20*I20</f>
        <v>0</v>
      </c>
      <c r="L20" s="255" t="s">
        <v>1537</v>
      </c>
      <c r="M20" s="409"/>
      <c r="N20" s="409"/>
      <c r="O20" s="409"/>
      <c r="P20" s="449"/>
    </row>
    <row r="21" spans="1:16" s="239" customFormat="1" ht="15">
      <c r="A21" s="250"/>
      <c r="B21" s="251" t="s">
        <v>1538</v>
      </c>
      <c r="C21" s="251" t="s">
        <v>1539</v>
      </c>
      <c r="D21" s="252" t="s">
        <v>1540</v>
      </c>
      <c r="E21" s="253">
        <v>44434</v>
      </c>
      <c r="F21" s="252" t="s">
        <v>1536</v>
      </c>
      <c r="G21" s="256">
        <v>0</v>
      </c>
      <c r="H21" s="272">
        <f t="shared" ref="H21:H22" si="3">G21+(G21*14.76%)</f>
        <v>0</v>
      </c>
      <c r="I21" s="277">
        <v>13</v>
      </c>
      <c r="J21" s="283">
        <f t="shared" ref="J21:J22" si="4">G21*I21</f>
        <v>0</v>
      </c>
      <c r="K21" s="272">
        <f t="shared" ref="K21:K22" si="5">H21*I21</f>
        <v>0</v>
      </c>
      <c r="L21" s="255" t="s">
        <v>1537</v>
      </c>
      <c r="M21" s="409"/>
      <c r="N21" s="409"/>
      <c r="O21" s="409"/>
      <c r="P21" s="449"/>
    </row>
    <row r="22" spans="1:16" s="239" customFormat="1" ht="15" customHeight="1" thickBot="1">
      <c r="A22" s="293"/>
      <c r="B22" s="258" t="s">
        <v>1541</v>
      </c>
      <c r="C22" s="258" t="s">
        <v>1542</v>
      </c>
      <c r="D22" s="292" t="s">
        <v>1543</v>
      </c>
      <c r="E22" s="259">
        <v>44439</v>
      </c>
      <c r="F22" s="310" t="s">
        <v>1536</v>
      </c>
      <c r="G22" s="261">
        <v>0</v>
      </c>
      <c r="H22" s="279">
        <f t="shared" si="3"/>
        <v>0</v>
      </c>
      <c r="I22" s="311">
        <v>13</v>
      </c>
      <c r="J22" s="298">
        <f t="shared" si="4"/>
        <v>0</v>
      </c>
      <c r="K22" s="297">
        <f t="shared" si="5"/>
        <v>0</v>
      </c>
      <c r="L22" s="262" t="s">
        <v>1537</v>
      </c>
      <c r="M22" s="409"/>
      <c r="N22" s="409"/>
      <c r="O22" s="409"/>
      <c r="P22" s="449"/>
    </row>
    <row r="23" spans="1:16" s="239" customFormat="1" ht="15" customHeight="1">
      <c r="A23" s="308"/>
      <c r="B23" s="285"/>
      <c r="C23" s="285"/>
      <c r="D23" s="286"/>
      <c r="E23" s="287"/>
      <c r="F23" s="263"/>
      <c r="G23" s="288"/>
      <c r="H23" s="289"/>
      <c r="I23" s="290"/>
      <c r="J23" s="291"/>
      <c r="K23" s="289"/>
      <c r="L23" s="309"/>
      <c r="M23" s="409"/>
      <c r="N23" s="409"/>
      <c r="O23" s="409"/>
      <c r="P23" s="449"/>
    </row>
    <row r="24" spans="1:16" s="92" customFormat="1" ht="19.5" customHeight="1" thickBot="1">
      <c r="A24" s="296"/>
      <c r="B24" s="294"/>
      <c r="C24" s="294"/>
      <c r="D24" s="294"/>
      <c r="E24" s="294"/>
      <c r="F24" s="294"/>
      <c r="G24" s="767" t="s">
        <v>1604</v>
      </c>
      <c r="H24" s="767" t="s">
        <v>1604</v>
      </c>
      <c r="I24" s="294"/>
      <c r="J24" s="767" t="s">
        <v>1604</v>
      </c>
      <c r="K24" s="767" t="s">
        <v>1604</v>
      </c>
      <c r="L24" s="295"/>
      <c r="P24" s="449"/>
    </row>
    <row r="25" spans="1:16" s="239" customFormat="1" ht="15">
      <c r="A25" s="241" t="s">
        <v>1546</v>
      </c>
      <c r="B25" s="747" t="s">
        <v>1547</v>
      </c>
      <c r="C25" s="747"/>
      <c r="D25" s="747"/>
      <c r="E25" s="747"/>
      <c r="F25" s="242" t="s">
        <v>553</v>
      </c>
      <c r="G25" s="243">
        <f>MIN(G27:G29)</f>
        <v>0</v>
      </c>
      <c r="H25" s="243">
        <f>MIN(H27:H29)</f>
        <v>0</v>
      </c>
      <c r="I25" s="273"/>
      <c r="J25" s="243">
        <f>MIN(J27:J29)</f>
        <v>0</v>
      </c>
      <c r="K25" s="243">
        <f>MIN(K27:K29)</f>
        <v>0</v>
      </c>
      <c r="L25" s="244"/>
      <c r="M25" s="409"/>
      <c r="N25" s="409"/>
      <c r="O25" s="409"/>
      <c r="P25" s="449"/>
    </row>
    <row r="26" spans="1:16" s="239" customFormat="1" ht="30">
      <c r="A26" s="245" t="s">
        <v>1522</v>
      </c>
      <c r="B26" s="246" t="s">
        <v>1523</v>
      </c>
      <c r="C26" s="247" t="s">
        <v>1524</v>
      </c>
      <c r="D26" s="246" t="s">
        <v>1525</v>
      </c>
      <c r="E26" s="246" t="s">
        <v>1526</v>
      </c>
      <c r="F26" s="248" t="s">
        <v>529</v>
      </c>
      <c r="G26" s="246" t="s">
        <v>348</v>
      </c>
      <c r="H26" s="275" t="s">
        <v>1528</v>
      </c>
      <c r="I26" s="271" t="s">
        <v>1529</v>
      </c>
      <c r="J26" s="282" t="s">
        <v>1530</v>
      </c>
      <c r="K26" s="275" t="s">
        <v>1531</v>
      </c>
      <c r="L26" s="249" t="s">
        <v>1532</v>
      </c>
      <c r="M26" s="409"/>
      <c r="N26" s="409"/>
      <c r="O26" s="409"/>
      <c r="P26" s="449"/>
    </row>
    <row r="27" spans="1:16" s="239" customFormat="1" ht="15">
      <c r="A27" s="264"/>
      <c r="B27" s="251" t="s">
        <v>1533</v>
      </c>
      <c r="C27" s="251" t="s">
        <v>1534</v>
      </c>
      <c r="D27" s="252" t="s">
        <v>1535</v>
      </c>
      <c r="E27" s="253">
        <v>44434</v>
      </c>
      <c r="F27" s="252" t="s">
        <v>1536</v>
      </c>
      <c r="G27" s="254">
        <v>0</v>
      </c>
      <c r="H27" s="272">
        <f>G27+(G27*14.76%)</f>
        <v>0</v>
      </c>
      <c r="I27" s="276">
        <v>2</v>
      </c>
      <c r="J27" s="283">
        <f>G27*I27</f>
        <v>0</v>
      </c>
      <c r="K27" s="272">
        <f>I27*H27</f>
        <v>0</v>
      </c>
      <c r="L27" s="255" t="s">
        <v>1537</v>
      </c>
      <c r="M27" s="409"/>
      <c r="N27" s="409"/>
      <c r="O27" s="409"/>
      <c r="P27" s="449"/>
    </row>
    <row r="28" spans="1:16" s="239" customFormat="1" ht="15">
      <c r="A28" s="250"/>
      <c r="B28" s="251" t="s">
        <v>1538</v>
      </c>
      <c r="C28" s="251" t="s">
        <v>1539</v>
      </c>
      <c r="D28" s="252" t="s">
        <v>1540</v>
      </c>
      <c r="E28" s="253">
        <v>44434</v>
      </c>
      <c r="F28" s="252" t="s">
        <v>1536</v>
      </c>
      <c r="G28" s="256">
        <v>0</v>
      </c>
      <c r="H28" s="272">
        <f>G28+(G28*14.76%)</f>
        <v>0</v>
      </c>
      <c r="I28" s="277">
        <v>2</v>
      </c>
      <c r="J28" s="283">
        <f t="shared" ref="J28:J29" si="6">G28*I28</f>
        <v>0</v>
      </c>
      <c r="K28" s="272">
        <f t="shared" ref="K28:K29" si="7">I28*H28</f>
        <v>0</v>
      </c>
      <c r="L28" s="255" t="s">
        <v>1537</v>
      </c>
      <c r="M28" s="409"/>
      <c r="N28" s="409"/>
      <c r="O28" s="409"/>
      <c r="P28" s="449"/>
    </row>
    <row r="29" spans="1:16" s="239" customFormat="1" thickBot="1">
      <c r="A29" s="265"/>
      <c r="B29" s="258" t="s">
        <v>1541</v>
      </c>
      <c r="C29" s="258" t="s">
        <v>1542</v>
      </c>
      <c r="D29" s="292" t="s">
        <v>1543</v>
      </c>
      <c r="E29" s="259">
        <v>44439</v>
      </c>
      <c r="F29" s="260" t="s">
        <v>1536</v>
      </c>
      <c r="G29" s="261">
        <v>0</v>
      </c>
      <c r="H29" s="279">
        <f t="shared" ref="H29" si="8">G29+(G29*14.76%)</f>
        <v>0</v>
      </c>
      <c r="I29" s="278">
        <v>2</v>
      </c>
      <c r="J29" s="298">
        <f t="shared" si="6"/>
        <v>0</v>
      </c>
      <c r="K29" s="279">
        <f t="shared" si="7"/>
        <v>0</v>
      </c>
      <c r="L29" s="262" t="s">
        <v>1537</v>
      </c>
      <c r="M29" s="409"/>
      <c r="N29" s="409"/>
      <c r="O29" s="409"/>
      <c r="P29" s="449"/>
    </row>
    <row r="30" spans="1:16" s="239" customFormat="1" ht="15">
      <c r="A30" s="308"/>
      <c r="B30" s="285"/>
      <c r="C30" s="285"/>
      <c r="D30" s="286"/>
      <c r="E30" s="287"/>
      <c r="F30" s="263"/>
      <c r="G30" s="288"/>
      <c r="H30" s="289"/>
      <c r="I30" s="290"/>
      <c r="J30" s="291"/>
      <c r="K30" s="289"/>
      <c r="L30" s="309"/>
      <c r="M30" s="409"/>
      <c r="N30" s="409"/>
      <c r="O30" s="409"/>
      <c r="P30" s="449"/>
    </row>
    <row r="31" spans="1:16" s="92" customFormat="1" ht="20.25" customHeight="1" thickBot="1">
      <c r="A31" s="296"/>
      <c r="B31" s="294"/>
      <c r="C31" s="294"/>
      <c r="D31" s="294"/>
      <c r="E31" s="294"/>
      <c r="F31" s="294"/>
      <c r="G31" s="767" t="s">
        <v>1604</v>
      </c>
      <c r="H31" s="767" t="s">
        <v>1604</v>
      </c>
      <c r="I31" s="294"/>
      <c r="J31" s="767" t="s">
        <v>1604</v>
      </c>
      <c r="K31" s="767" t="s">
        <v>1604</v>
      </c>
      <c r="L31" s="295"/>
      <c r="P31" s="449"/>
    </row>
    <row r="32" spans="1:16" s="239" customFormat="1" ht="15">
      <c r="A32" s="241" t="s">
        <v>1548</v>
      </c>
      <c r="B32" s="747" t="s">
        <v>1549</v>
      </c>
      <c r="C32" s="747"/>
      <c r="D32" s="747"/>
      <c r="E32" s="747"/>
      <c r="F32" s="242" t="s">
        <v>553</v>
      </c>
      <c r="G32" s="243">
        <f>MIN(G34:G36)</f>
        <v>0</v>
      </c>
      <c r="H32" s="243">
        <f>MIN(H34:H36)</f>
        <v>0</v>
      </c>
      <c r="I32" s="273"/>
      <c r="J32" s="243">
        <f>MIN(J34:J36)</f>
        <v>0</v>
      </c>
      <c r="K32" s="243">
        <f>MIN(K34:K36)</f>
        <v>0</v>
      </c>
      <c r="L32" s="244"/>
      <c r="M32" s="409"/>
      <c r="N32" s="409"/>
      <c r="O32" s="409"/>
      <c r="P32" s="449"/>
    </row>
    <row r="33" spans="1:12" s="239" customFormat="1" ht="30">
      <c r="A33" s="245" t="s">
        <v>1522</v>
      </c>
      <c r="B33" s="246" t="s">
        <v>1523</v>
      </c>
      <c r="C33" s="247" t="s">
        <v>1524</v>
      </c>
      <c r="D33" s="246" t="s">
        <v>1525</v>
      </c>
      <c r="E33" s="246" t="s">
        <v>1526</v>
      </c>
      <c r="F33" s="248" t="s">
        <v>529</v>
      </c>
      <c r="G33" s="246" t="s">
        <v>348</v>
      </c>
      <c r="H33" s="275" t="s">
        <v>1528</v>
      </c>
      <c r="I33" s="271" t="s">
        <v>1529</v>
      </c>
      <c r="J33" s="282" t="s">
        <v>1530</v>
      </c>
      <c r="K33" s="275" t="s">
        <v>1531</v>
      </c>
      <c r="L33" s="249" t="s">
        <v>1532</v>
      </c>
    </row>
    <row r="34" spans="1:12" s="239" customFormat="1" ht="15">
      <c r="A34" s="250"/>
      <c r="B34" s="251" t="s">
        <v>1533</v>
      </c>
      <c r="C34" s="251" t="s">
        <v>1534</v>
      </c>
      <c r="D34" s="252" t="s">
        <v>1535</v>
      </c>
      <c r="E34" s="253">
        <v>44434</v>
      </c>
      <c r="F34" s="252" t="s">
        <v>1536</v>
      </c>
      <c r="G34" s="254">
        <v>0</v>
      </c>
      <c r="H34" s="272">
        <f>G34+(G34*14.76%)</f>
        <v>0</v>
      </c>
      <c r="I34" s="276">
        <v>15</v>
      </c>
      <c r="J34" s="283">
        <f>G34*I34</f>
        <v>0</v>
      </c>
      <c r="K34" s="272">
        <f>I34*H34</f>
        <v>0</v>
      </c>
      <c r="L34" s="255" t="s">
        <v>1537</v>
      </c>
    </row>
    <row r="35" spans="1:12" s="239" customFormat="1" ht="15">
      <c r="A35" s="250"/>
      <c r="B35" s="251" t="s">
        <v>1538</v>
      </c>
      <c r="C35" s="251" t="s">
        <v>1539</v>
      </c>
      <c r="D35" s="252" t="s">
        <v>1540</v>
      </c>
      <c r="E35" s="253">
        <v>44434</v>
      </c>
      <c r="F35" s="252" t="s">
        <v>1536</v>
      </c>
      <c r="G35" s="256">
        <v>0</v>
      </c>
      <c r="H35" s="272">
        <f>G35+(G35*14.76%)</f>
        <v>0</v>
      </c>
      <c r="I35" s="277">
        <v>15</v>
      </c>
      <c r="J35" s="283">
        <f t="shared" ref="J35:J36" si="9">G35*I35</f>
        <v>0</v>
      </c>
      <c r="K35" s="272">
        <f t="shared" ref="K35:K36" si="10">I35*H35</f>
        <v>0</v>
      </c>
      <c r="L35" s="255" t="s">
        <v>1537</v>
      </c>
    </row>
    <row r="36" spans="1:12" s="239" customFormat="1" thickBot="1">
      <c r="A36" s="257"/>
      <c r="B36" s="258" t="s">
        <v>1541</v>
      </c>
      <c r="C36" s="258" t="s">
        <v>1542</v>
      </c>
      <c r="D36" s="292" t="s">
        <v>1543</v>
      </c>
      <c r="E36" s="259">
        <v>44439</v>
      </c>
      <c r="F36" s="260" t="s">
        <v>1536</v>
      </c>
      <c r="G36" s="261">
        <v>0</v>
      </c>
      <c r="H36" s="279">
        <f t="shared" ref="H36" si="11">G36+(G36*14.76%)</f>
        <v>0</v>
      </c>
      <c r="I36" s="278">
        <v>15</v>
      </c>
      <c r="J36" s="298">
        <f t="shared" si="9"/>
        <v>0</v>
      </c>
      <c r="K36" s="279">
        <f t="shared" si="10"/>
        <v>0</v>
      </c>
      <c r="L36" s="262" t="s">
        <v>1537</v>
      </c>
    </row>
    <row r="37" spans="1:12" s="239" customFormat="1" ht="15">
      <c r="A37" s="308"/>
      <c r="B37" s="285"/>
      <c r="C37" s="285"/>
      <c r="D37" s="286"/>
      <c r="E37" s="287"/>
      <c r="F37" s="263"/>
      <c r="G37" s="288"/>
      <c r="H37" s="289"/>
      <c r="I37" s="290"/>
      <c r="J37" s="291"/>
      <c r="K37" s="289"/>
      <c r="L37" s="285"/>
    </row>
    <row r="38" spans="1:12" s="92" customFormat="1" ht="18.75" customHeight="1" thickBot="1">
      <c r="A38" s="294"/>
      <c r="B38" s="294"/>
      <c r="C38" s="294"/>
      <c r="D38" s="294"/>
      <c r="E38" s="294"/>
      <c r="F38" s="294"/>
      <c r="G38" s="767" t="s">
        <v>1604</v>
      </c>
      <c r="H38" s="767" t="s">
        <v>1604</v>
      </c>
      <c r="I38" s="294"/>
      <c r="J38" s="767" t="s">
        <v>1604</v>
      </c>
      <c r="K38" s="767" t="s">
        <v>1604</v>
      </c>
      <c r="L38" s="294"/>
    </row>
    <row r="39" spans="1:12" s="239" customFormat="1" ht="15">
      <c r="A39" s="241" t="s">
        <v>1550</v>
      </c>
      <c r="B39" s="747" t="s">
        <v>1551</v>
      </c>
      <c r="C39" s="747"/>
      <c r="D39" s="747"/>
      <c r="E39" s="747"/>
      <c r="F39" s="242" t="s">
        <v>553</v>
      </c>
      <c r="G39" s="243">
        <f>MIN(G41:G43)</f>
        <v>0</v>
      </c>
      <c r="H39" s="243">
        <f>MIN(H41:H43)</f>
        <v>0</v>
      </c>
      <c r="I39" s="273"/>
      <c r="J39" s="243">
        <f>MIN(J41:J43)</f>
        <v>0</v>
      </c>
      <c r="K39" s="243">
        <f>MIN(K41:K43)</f>
        <v>0</v>
      </c>
      <c r="L39" s="244"/>
    </row>
    <row r="40" spans="1:12" s="239" customFormat="1" ht="30">
      <c r="A40" s="245" t="s">
        <v>1522</v>
      </c>
      <c r="B40" s="246" t="s">
        <v>1523</v>
      </c>
      <c r="C40" s="247" t="s">
        <v>1524</v>
      </c>
      <c r="D40" s="246" t="s">
        <v>1525</v>
      </c>
      <c r="E40" s="246" t="s">
        <v>1526</v>
      </c>
      <c r="F40" s="248" t="s">
        <v>529</v>
      </c>
      <c r="G40" s="246" t="s">
        <v>348</v>
      </c>
      <c r="H40" s="275" t="s">
        <v>1528</v>
      </c>
      <c r="I40" s="271" t="s">
        <v>1529</v>
      </c>
      <c r="J40" s="282" t="s">
        <v>1530</v>
      </c>
      <c r="K40" s="275" t="s">
        <v>1531</v>
      </c>
      <c r="L40" s="249" t="s">
        <v>1532</v>
      </c>
    </row>
    <row r="41" spans="1:12" s="239" customFormat="1" ht="15">
      <c r="A41" s="250"/>
      <c r="B41" s="251" t="s">
        <v>1533</v>
      </c>
      <c r="C41" s="251" t="s">
        <v>1534</v>
      </c>
      <c r="D41" s="252" t="s">
        <v>1535</v>
      </c>
      <c r="E41" s="253">
        <v>44434</v>
      </c>
      <c r="F41" s="252" t="s">
        <v>1536</v>
      </c>
      <c r="G41" s="254">
        <v>0</v>
      </c>
      <c r="H41" s="272">
        <f>G41+(G41*14.76%)</f>
        <v>0</v>
      </c>
      <c r="I41" s="276">
        <v>4</v>
      </c>
      <c r="J41" s="283">
        <f>G41*I41</f>
        <v>0</v>
      </c>
      <c r="K41" s="272">
        <f>H41*I41</f>
        <v>0</v>
      </c>
      <c r="L41" s="255" t="s">
        <v>1537</v>
      </c>
    </row>
    <row r="42" spans="1:12" s="239" customFormat="1" ht="15">
      <c r="A42" s="264"/>
      <c r="B42" s="251" t="s">
        <v>1538</v>
      </c>
      <c r="C42" s="251" t="s">
        <v>1539</v>
      </c>
      <c r="D42" s="252" t="s">
        <v>1540</v>
      </c>
      <c r="E42" s="253">
        <v>44434</v>
      </c>
      <c r="F42" s="252" t="s">
        <v>1536</v>
      </c>
      <c r="G42" s="256">
        <v>0</v>
      </c>
      <c r="H42" s="272">
        <f>G42+(G42*14.76%)</f>
        <v>0</v>
      </c>
      <c r="I42" s="277">
        <v>4</v>
      </c>
      <c r="J42" s="283">
        <f t="shared" ref="J42:J43" si="12">G42*I42</f>
        <v>0</v>
      </c>
      <c r="K42" s="272">
        <f t="shared" ref="K42:K43" si="13">H42*I42</f>
        <v>0</v>
      </c>
      <c r="L42" s="255" t="s">
        <v>1537</v>
      </c>
    </row>
    <row r="43" spans="1:12" s="239" customFormat="1" thickBot="1">
      <c r="A43" s="300"/>
      <c r="B43" s="258" t="s">
        <v>1541</v>
      </c>
      <c r="C43" s="258" t="s">
        <v>1542</v>
      </c>
      <c r="D43" s="292" t="s">
        <v>1543</v>
      </c>
      <c r="E43" s="259">
        <v>44439</v>
      </c>
      <c r="F43" s="260" t="s">
        <v>1536</v>
      </c>
      <c r="G43" s="261">
        <v>0</v>
      </c>
      <c r="H43" s="279">
        <f t="shared" ref="H43" si="14">G43+(G43*14.76%)</f>
        <v>0</v>
      </c>
      <c r="I43" s="278">
        <v>4</v>
      </c>
      <c r="J43" s="298">
        <f t="shared" si="12"/>
        <v>0</v>
      </c>
      <c r="K43" s="279">
        <f t="shared" si="13"/>
        <v>0</v>
      </c>
      <c r="L43" s="262" t="s">
        <v>1537</v>
      </c>
    </row>
    <row r="44" spans="1:12" s="239" customFormat="1" thickBot="1">
      <c r="A44" s="308"/>
      <c r="B44" s="285"/>
      <c r="C44" s="285"/>
      <c r="D44" s="286"/>
      <c r="E44" s="287"/>
      <c r="F44" s="263"/>
      <c r="G44" s="288"/>
      <c r="H44" s="289"/>
      <c r="I44" s="290"/>
      <c r="J44" s="291"/>
      <c r="K44" s="289"/>
      <c r="L44" s="285"/>
    </row>
    <row r="45" spans="1:12" s="92" customFormat="1" ht="18.75" customHeight="1" thickBot="1">
      <c r="A45" s="768"/>
      <c r="B45" s="769"/>
      <c r="C45" s="769"/>
      <c r="D45" s="769"/>
      <c r="E45" s="769"/>
      <c r="F45" s="769"/>
      <c r="G45" s="771" t="s">
        <v>1604</v>
      </c>
      <c r="H45" s="771" t="s">
        <v>1604</v>
      </c>
      <c r="I45" s="769"/>
      <c r="J45" s="771" t="s">
        <v>1604</v>
      </c>
      <c r="K45" s="771" t="s">
        <v>1604</v>
      </c>
      <c r="L45" s="770"/>
    </row>
    <row r="46" spans="1:12" s="239" customFormat="1" ht="15">
      <c r="A46" s="241" t="s">
        <v>1552</v>
      </c>
      <c r="B46" s="748" t="s">
        <v>1553</v>
      </c>
      <c r="C46" s="749"/>
      <c r="D46" s="749"/>
      <c r="E46" s="750"/>
      <c r="F46" s="242" t="s">
        <v>553</v>
      </c>
      <c r="G46" s="243">
        <f>MIN(G48:G50)</f>
        <v>0</v>
      </c>
      <c r="H46" s="243">
        <f>MIN(H48:H50)</f>
        <v>0</v>
      </c>
      <c r="I46" s="273"/>
      <c r="J46" s="243">
        <f>MIN(J48:J50)</f>
        <v>0</v>
      </c>
      <c r="K46" s="243">
        <f>MIN(K48:K50)</f>
        <v>0</v>
      </c>
      <c r="L46" s="244"/>
    </row>
    <row r="47" spans="1:12" s="239" customFormat="1" ht="30">
      <c r="A47" s="245" t="s">
        <v>1522</v>
      </c>
      <c r="B47" s="246" t="s">
        <v>1523</v>
      </c>
      <c r="C47" s="247" t="s">
        <v>1524</v>
      </c>
      <c r="D47" s="246" t="s">
        <v>1525</v>
      </c>
      <c r="E47" s="246" t="s">
        <v>1526</v>
      </c>
      <c r="F47" s="248" t="s">
        <v>529</v>
      </c>
      <c r="G47" s="246" t="s">
        <v>348</v>
      </c>
      <c r="H47" s="275" t="s">
        <v>1528</v>
      </c>
      <c r="I47" s="271" t="s">
        <v>1529</v>
      </c>
      <c r="J47" s="282" t="s">
        <v>1530</v>
      </c>
      <c r="K47" s="275" t="s">
        <v>1531</v>
      </c>
      <c r="L47" s="249" t="s">
        <v>1532</v>
      </c>
    </row>
    <row r="48" spans="1:12" s="239" customFormat="1" ht="15">
      <c r="A48" s="250"/>
      <c r="B48" s="251" t="s">
        <v>1533</v>
      </c>
      <c r="C48" s="251" t="s">
        <v>1534</v>
      </c>
      <c r="D48" s="252" t="s">
        <v>1535</v>
      </c>
      <c r="E48" s="253">
        <v>44434</v>
      </c>
      <c r="F48" s="252" t="s">
        <v>1536</v>
      </c>
      <c r="G48" s="254">
        <v>0</v>
      </c>
      <c r="H48" s="272">
        <f>G48+(G48*14.76%)</f>
        <v>0</v>
      </c>
      <c r="I48" s="276">
        <v>2</v>
      </c>
      <c r="J48" s="283">
        <f>G48*I48</f>
        <v>0</v>
      </c>
      <c r="K48" s="272">
        <f>I48*H48</f>
        <v>0</v>
      </c>
      <c r="L48" s="255" t="s">
        <v>1537</v>
      </c>
    </row>
    <row r="49" spans="1:12" s="239" customFormat="1" ht="15">
      <c r="A49" s="250"/>
      <c r="B49" s="251" t="s">
        <v>1538</v>
      </c>
      <c r="C49" s="251" t="s">
        <v>1539</v>
      </c>
      <c r="D49" s="252" t="s">
        <v>1540</v>
      </c>
      <c r="E49" s="253">
        <v>44434</v>
      </c>
      <c r="F49" s="252" t="s">
        <v>1536</v>
      </c>
      <c r="G49" s="256">
        <v>0</v>
      </c>
      <c r="H49" s="272">
        <f>G49+(G49*14.76%)</f>
        <v>0</v>
      </c>
      <c r="I49" s="277">
        <v>2</v>
      </c>
      <c r="J49" s="283">
        <f t="shared" ref="J49:J50" si="15">G49*I49</f>
        <v>0</v>
      </c>
      <c r="K49" s="272">
        <f t="shared" ref="K49:K50" si="16">I49*H49</f>
        <v>0</v>
      </c>
      <c r="L49" s="255" t="s">
        <v>1537</v>
      </c>
    </row>
    <row r="50" spans="1:12" s="239" customFormat="1" thickBot="1">
      <c r="A50" s="257"/>
      <c r="B50" s="258" t="s">
        <v>1541</v>
      </c>
      <c r="C50" s="258" t="s">
        <v>1542</v>
      </c>
      <c r="D50" s="292" t="s">
        <v>1543</v>
      </c>
      <c r="E50" s="259">
        <v>44439</v>
      </c>
      <c r="F50" s="260" t="s">
        <v>1536</v>
      </c>
      <c r="G50" s="261">
        <v>0</v>
      </c>
      <c r="H50" s="279">
        <f t="shared" ref="H50" si="17">G50+(G50*14.76%)</f>
        <v>0</v>
      </c>
      <c r="I50" s="278">
        <v>2</v>
      </c>
      <c r="J50" s="298">
        <f t="shared" si="15"/>
        <v>0</v>
      </c>
      <c r="K50" s="279">
        <f t="shared" si="16"/>
        <v>0</v>
      </c>
      <c r="L50" s="262" t="s">
        <v>1537</v>
      </c>
    </row>
    <row r="51" spans="1:12" s="239" customFormat="1" ht="15">
      <c r="A51" s="308"/>
      <c r="B51" s="285"/>
      <c r="C51" s="285"/>
      <c r="D51" s="286"/>
      <c r="E51" s="287"/>
      <c r="F51" s="263"/>
      <c r="G51" s="288"/>
      <c r="H51" s="289"/>
      <c r="I51" s="290"/>
      <c r="J51" s="291"/>
      <c r="K51" s="289"/>
      <c r="L51" s="309"/>
    </row>
    <row r="52" spans="1:12" s="92" customFormat="1" ht="21" customHeight="1" thickBot="1">
      <c r="A52" s="296"/>
      <c r="B52" s="294"/>
      <c r="C52" s="294"/>
      <c r="D52" s="294"/>
      <c r="E52" s="294"/>
      <c r="F52" s="294"/>
      <c r="G52" s="767" t="s">
        <v>1604</v>
      </c>
      <c r="H52" s="767" t="s">
        <v>1604</v>
      </c>
      <c r="I52" s="294"/>
      <c r="J52" s="767" t="s">
        <v>1604</v>
      </c>
      <c r="K52" s="767" t="s">
        <v>1604</v>
      </c>
      <c r="L52" s="295"/>
    </row>
    <row r="53" spans="1:12" s="239" customFormat="1" ht="15" customHeight="1">
      <c r="A53" s="241" t="s">
        <v>1552</v>
      </c>
      <c r="B53" s="748" t="s">
        <v>1554</v>
      </c>
      <c r="C53" s="749"/>
      <c r="D53" s="749"/>
      <c r="E53" s="750"/>
      <c r="F53" s="242" t="s">
        <v>553</v>
      </c>
      <c r="G53" s="243">
        <f>MIN(G55:G57)</f>
        <v>0</v>
      </c>
      <c r="H53" s="243">
        <f>MIN(H55:H57)</f>
        <v>0</v>
      </c>
      <c r="I53" s="273"/>
      <c r="J53" s="243">
        <f>MIN(J55:J57)</f>
        <v>0</v>
      </c>
      <c r="K53" s="243">
        <f>MIN(K55:K57)</f>
        <v>0</v>
      </c>
      <c r="L53" s="244"/>
    </row>
    <row r="54" spans="1:12" s="239" customFormat="1" ht="30">
      <c r="A54" s="245" t="s">
        <v>1522</v>
      </c>
      <c r="B54" s="246" t="s">
        <v>1523</v>
      </c>
      <c r="C54" s="247" t="s">
        <v>1524</v>
      </c>
      <c r="D54" s="246" t="s">
        <v>1525</v>
      </c>
      <c r="E54" s="246" t="s">
        <v>1526</v>
      </c>
      <c r="F54" s="248" t="s">
        <v>529</v>
      </c>
      <c r="G54" s="246" t="s">
        <v>348</v>
      </c>
      <c r="H54" s="275" t="s">
        <v>1528</v>
      </c>
      <c r="I54" s="271" t="s">
        <v>1529</v>
      </c>
      <c r="J54" s="282" t="s">
        <v>1530</v>
      </c>
      <c r="K54" s="275" t="s">
        <v>1531</v>
      </c>
      <c r="L54" s="249" t="s">
        <v>1532</v>
      </c>
    </row>
    <row r="55" spans="1:12" s="239" customFormat="1" ht="15">
      <c r="A55" s="250"/>
      <c r="B55" s="251" t="s">
        <v>1533</v>
      </c>
      <c r="C55" s="251" t="s">
        <v>1534</v>
      </c>
      <c r="D55" s="252" t="s">
        <v>1535</v>
      </c>
      <c r="E55" s="253">
        <v>44434</v>
      </c>
      <c r="F55" s="252" t="s">
        <v>1536</v>
      </c>
      <c r="G55" s="254">
        <v>0</v>
      </c>
      <c r="H55" s="272">
        <f>G55+(G55*$G$8)</f>
        <v>0</v>
      </c>
      <c r="I55" s="276">
        <v>4</v>
      </c>
      <c r="J55" s="283">
        <f>G55*I55</f>
        <v>0</v>
      </c>
      <c r="K55" s="272">
        <f>I55*H55</f>
        <v>0</v>
      </c>
      <c r="L55" s="255" t="s">
        <v>1537</v>
      </c>
    </row>
    <row r="56" spans="1:12" s="239" customFormat="1" ht="15">
      <c r="A56" s="250"/>
      <c r="B56" s="251" t="s">
        <v>1538</v>
      </c>
      <c r="C56" s="251" t="s">
        <v>1539</v>
      </c>
      <c r="D56" s="252" t="s">
        <v>1540</v>
      </c>
      <c r="E56" s="253">
        <v>44434</v>
      </c>
      <c r="F56" s="252" t="s">
        <v>1536</v>
      </c>
      <c r="G56" s="256">
        <v>0</v>
      </c>
      <c r="H56" s="272">
        <f>G56+(G56*$G$8)</f>
        <v>0</v>
      </c>
      <c r="I56" s="277">
        <v>4</v>
      </c>
      <c r="J56" s="283">
        <f t="shared" ref="J56:J57" si="18">G56*I56</f>
        <v>0</v>
      </c>
      <c r="K56" s="272">
        <f t="shared" ref="K56:K57" si="19">I56*H56</f>
        <v>0</v>
      </c>
      <c r="L56" s="255" t="s">
        <v>1537</v>
      </c>
    </row>
    <row r="57" spans="1:12" s="239" customFormat="1" ht="15.75" customHeight="1" thickBot="1">
      <c r="A57" s="257"/>
      <c r="B57" s="258" t="s">
        <v>1541</v>
      </c>
      <c r="C57" s="258" t="s">
        <v>1542</v>
      </c>
      <c r="D57" s="292" t="s">
        <v>1543</v>
      </c>
      <c r="E57" s="259">
        <v>44439</v>
      </c>
      <c r="F57" s="260" t="s">
        <v>1536</v>
      </c>
      <c r="G57" s="261">
        <v>0</v>
      </c>
      <c r="H57" s="279">
        <f t="shared" ref="H57" si="20">G57+(G57*$G$8)</f>
        <v>0</v>
      </c>
      <c r="I57" s="278">
        <v>4</v>
      </c>
      <c r="J57" s="298">
        <f t="shared" si="18"/>
        <v>0</v>
      </c>
      <c r="K57" s="279">
        <f t="shared" si="19"/>
        <v>0</v>
      </c>
      <c r="L57" s="262" t="s">
        <v>1537</v>
      </c>
    </row>
    <row r="58" spans="1:12" s="239" customFormat="1" ht="15">
      <c r="A58" s="308"/>
      <c r="B58" s="285"/>
      <c r="C58" s="285"/>
      <c r="D58" s="286"/>
      <c r="E58" s="287"/>
      <c r="F58" s="263"/>
      <c r="G58" s="288"/>
      <c r="H58" s="289"/>
      <c r="I58" s="290"/>
      <c r="J58" s="291"/>
      <c r="K58" s="289"/>
      <c r="L58" s="309"/>
    </row>
    <row r="59" spans="1:12" s="92" customFormat="1" ht="21" customHeight="1" thickBot="1">
      <c r="A59" s="296"/>
      <c r="B59" s="294"/>
      <c r="C59" s="294"/>
      <c r="D59" s="294"/>
      <c r="E59" s="294"/>
      <c r="F59" s="294"/>
      <c r="G59" s="767" t="s">
        <v>1604</v>
      </c>
      <c r="H59" s="767" t="s">
        <v>1604</v>
      </c>
      <c r="I59" s="294"/>
      <c r="J59" s="767" t="s">
        <v>1604</v>
      </c>
      <c r="K59" s="767" t="s">
        <v>1604</v>
      </c>
      <c r="L59" s="295"/>
    </row>
    <row r="60" spans="1:12" s="239" customFormat="1" ht="15">
      <c r="A60" s="241" t="s">
        <v>1555</v>
      </c>
      <c r="B60" s="751" t="s">
        <v>1556</v>
      </c>
      <c r="C60" s="752"/>
      <c r="D60" s="752"/>
      <c r="E60" s="753"/>
      <c r="F60" s="242" t="s">
        <v>553</v>
      </c>
      <c r="G60" s="243">
        <f>MIN(G62:G64)</f>
        <v>0</v>
      </c>
      <c r="H60" s="243">
        <f>MIN(H62:H64)</f>
        <v>0</v>
      </c>
      <c r="I60" s="273"/>
      <c r="J60" s="243">
        <f>MIN(J62:J64)</f>
        <v>0</v>
      </c>
      <c r="K60" s="243">
        <f>MIN(K62:K64)</f>
        <v>0</v>
      </c>
      <c r="L60" s="244"/>
    </row>
    <row r="61" spans="1:12" s="239" customFormat="1" ht="30">
      <c r="A61" s="245" t="s">
        <v>1522</v>
      </c>
      <c r="B61" s="246" t="s">
        <v>1523</v>
      </c>
      <c r="C61" s="247" t="s">
        <v>1524</v>
      </c>
      <c r="D61" s="246" t="s">
        <v>1525</v>
      </c>
      <c r="E61" s="246" t="s">
        <v>1526</v>
      </c>
      <c r="F61" s="248" t="s">
        <v>529</v>
      </c>
      <c r="G61" s="246" t="s">
        <v>348</v>
      </c>
      <c r="H61" s="275" t="s">
        <v>1528</v>
      </c>
      <c r="I61" s="271" t="s">
        <v>1529</v>
      </c>
      <c r="J61" s="282" t="s">
        <v>1530</v>
      </c>
      <c r="K61" s="275" t="s">
        <v>1531</v>
      </c>
      <c r="L61" s="249" t="s">
        <v>1532</v>
      </c>
    </row>
    <row r="62" spans="1:12" s="239" customFormat="1" ht="15">
      <c r="A62" s="250"/>
      <c r="B62" s="251" t="s">
        <v>1533</v>
      </c>
      <c r="C62" s="251" t="s">
        <v>1534</v>
      </c>
      <c r="D62" s="252" t="s">
        <v>1535</v>
      </c>
      <c r="E62" s="253">
        <v>44434</v>
      </c>
      <c r="F62" s="252" t="s">
        <v>1536</v>
      </c>
      <c r="G62" s="254">
        <v>0</v>
      </c>
      <c r="H62" s="272">
        <f>G62+(G62*$G$8)</f>
        <v>0</v>
      </c>
      <c r="I62" s="276">
        <v>1</v>
      </c>
      <c r="J62" s="283">
        <f>G62*I62</f>
        <v>0</v>
      </c>
      <c r="K62" s="272">
        <f>I62*H62</f>
        <v>0</v>
      </c>
      <c r="L62" s="255" t="s">
        <v>1557</v>
      </c>
    </row>
    <row r="63" spans="1:12" s="239" customFormat="1" ht="15">
      <c r="A63" s="250"/>
      <c r="B63" s="251" t="s">
        <v>1538</v>
      </c>
      <c r="C63" s="251" t="s">
        <v>1539</v>
      </c>
      <c r="D63" s="252" t="s">
        <v>1540</v>
      </c>
      <c r="E63" s="253">
        <v>44434</v>
      </c>
      <c r="F63" s="252" t="s">
        <v>1536</v>
      </c>
      <c r="G63" s="256">
        <v>0</v>
      </c>
      <c r="H63" s="272">
        <f t="shared" ref="H63:H64" si="21">G63+(G63*$G$8)</f>
        <v>0</v>
      </c>
      <c r="I63" s="277">
        <v>1</v>
      </c>
      <c r="J63" s="283">
        <f t="shared" ref="J63:J64" si="22">G63*I63</f>
        <v>0</v>
      </c>
      <c r="K63" s="272">
        <f t="shared" ref="K63:K64" si="23">I63*H63</f>
        <v>0</v>
      </c>
      <c r="L63" s="255" t="s">
        <v>1537</v>
      </c>
    </row>
    <row r="64" spans="1:12" s="239" customFormat="1" thickBot="1">
      <c r="A64" s="257"/>
      <c r="B64" s="258" t="s">
        <v>1541</v>
      </c>
      <c r="C64" s="258" t="s">
        <v>1542</v>
      </c>
      <c r="D64" s="292" t="s">
        <v>1543</v>
      </c>
      <c r="E64" s="259">
        <v>44439</v>
      </c>
      <c r="F64" s="260" t="s">
        <v>1536</v>
      </c>
      <c r="G64" s="261">
        <v>0</v>
      </c>
      <c r="H64" s="279">
        <f t="shared" si="21"/>
        <v>0</v>
      </c>
      <c r="I64" s="278">
        <v>1</v>
      </c>
      <c r="J64" s="298">
        <f t="shared" si="22"/>
        <v>0</v>
      </c>
      <c r="K64" s="279">
        <f t="shared" si="23"/>
        <v>0</v>
      </c>
      <c r="L64" s="262" t="s">
        <v>1537</v>
      </c>
    </row>
    <row r="65" spans="1:12" s="239" customFormat="1" ht="15">
      <c r="A65" s="308"/>
      <c r="B65" s="285"/>
      <c r="C65" s="285"/>
      <c r="D65" s="286"/>
      <c r="E65" s="287"/>
      <c r="F65" s="263"/>
      <c r="G65" s="288"/>
      <c r="H65" s="289"/>
      <c r="I65" s="290"/>
      <c r="J65" s="291"/>
      <c r="K65" s="289"/>
      <c r="L65" s="309"/>
    </row>
    <row r="66" spans="1:12" s="92" customFormat="1" ht="20.25" customHeight="1" thickBot="1">
      <c r="A66" s="296"/>
      <c r="B66" s="294"/>
      <c r="C66" s="294"/>
      <c r="D66" s="294"/>
      <c r="E66" s="294"/>
      <c r="F66" s="294"/>
      <c r="G66" s="767" t="s">
        <v>1604</v>
      </c>
      <c r="H66" s="767" t="s">
        <v>1604</v>
      </c>
      <c r="I66" s="294"/>
      <c r="J66" s="767" t="s">
        <v>1604</v>
      </c>
      <c r="K66" s="767" t="s">
        <v>1604</v>
      </c>
      <c r="L66" s="295"/>
    </row>
    <row r="67" spans="1:12">
      <c r="A67" s="266" t="s">
        <v>1558</v>
      </c>
      <c r="B67" s="744" t="s">
        <v>1559</v>
      </c>
      <c r="C67" s="745"/>
      <c r="D67" s="745"/>
      <c r="E67" s="746"/>
      <c r="F67" s="242" t="s">
        <v>553</v>
      </c>
      <c r="G67" s="243">
        <f>MIN(G69:G71)</f>
        <v>0</v>
      </c>
      <c r="H67" s="243">
        <f>MIN(H69:H71)</f>
        <v>0</v>
      </c>
      <c r="I67" s="273"/>
      <c r="J67" s="243">
        <f>MIN(J69:J71)</f>
        <v>0</v>
      </c>
      <c r="K67" s="243">
        <f>MIN(K69:K71)</f>
        <v>0</v>
      </c>
      <c r="L67" s="267"/>
    </row>
    <row r="68" spans="1:12" ht="30">
      <c r="A68" s="280" t="s">
        <v>1522</v>
      </c>
      <c r="B68" s="248" t="s">
        <v>1523</v>
      </c>
      <c r="C68" s="268" t="s">
        <v>1524</v>
      </c>
      <c r="D68" s="248" t="s">
        <v>1525</v>
      </c>
      <c r="E68" s="248" t="s">
        <v>1526</v>
      </c>
      <c r="F68" s="248" t="s">
        <v>529</v>
      </c>
      <c r="G68" s="248" t="s">
        <v>348</v>
      </c>
      <c r="H68" s="275" t="s">
        <v>1528</v>
      </c>
      <c r="I68" s="271" t="s">
        <v>1529</v>
      </c>
      <c r="J68" s="282" t="s">
        <v>1530</v>
      </c>
      <c r="K68" s="275" t="s">
        <v>1531</v>
      </c>
      <c r="L68" s="269" t="s">
        <v>1532</v>
      </c>
    </row>
    <row r="69" spans="1:12">
      <c r="A69" s="281"/>
      <c r="B69" s="251" t="s">
        <v>1533</v>
      </c>
      <c r="C69" s="251" t="s">
        <v>1534</v>
      </c>
      <c r="D69" s="252" t="s">
        <v>1535</v>
      </c>
      <c r="E69" s="253">
        <v>44434</v>
      </c>
      <c r="F69" s="252" t="s">
        <v>1536</v>
      </c>
      <c r="G69" s="254">
        <v>0</v>
      </c>
      <c r="H69" s="272">
        <f>G69+(G69*$G$8)</f>
        <v>0</v>
      </c>
      <c r="I69" s="276">
        <v>20</v>
      </c>
      <c r="J69" s="283">
        <f>G69*I69</f>
        <v>0</v>
      </c>
      <c r="K69" s="272">
        <f>H69*I69</f>
        <v>0</v>
      </c>
      <c r="L69" s="255" t="s">
        <v>1537</v>
      </c>
    </row>
    <row r="70" spans="1:12">
      <c r="A70" s="281"/>
      <c r="B70" s="251" t="s">
        <v>1538</v>
      </c>
      <c r="C70" s="251" t="s">
        <v>1539</v>
      </c>
      <c r="D70" s="252" t="s">
        <v>1540</v>
      </c>
      <c r="E70" s="253">
        <v>44434</v>
      </c>
      <c r="F70" s="252" t="s">
        <v>1536</v>
      </c>
      <c r="G70" s="256">
        <v>0</v>
      </c>
      <c r="H70" s="272">
        <f t="shared" ref="H70:H71" si="24">G70+(G70*$G$8)</f>
        <v>0</v>
      </c>
      <c r="I70" s="277">
        <v>20</v>
      </c>
      <c r="J70" s="283">
        <f t="shared" ref="J70:J71" si="25">G70*I70</f>
        <v>0</v>
      </c>
      <c r="K70" s="272">
        <f t="shared" ref="K70:K71" si="26">H70*I70</f>
        <v>0</v>
      </c>
      <c r="L70" s="255" t="s">
        <v>1537</v>
      </c>
    </row>
    <row r="71" spans="1:12" ht="16.5" thickBot="1">
      <c r="A71" s="270"/>
      <c r="B71" s="258" t="s">
        <v>1541</v>
      </c>
      <c r="C71" s="258" t="s">
        <v>1542</v>
      </c>
      <c r="D71" s="292" t="s">
        <v>1543</v>
      </c>
      <c r="E71" s="259">
        <v>44439</v>
      </c>
      <c r="F71" s="260" t="s">
        <v>1536</v>
      </c>
      <c r="G71" s="261">
        <v>0</v>
      </c>
      <c r="H71" s="279">
        <f t="shared" si="24"/>
        <v>0</v>
      </c>
      <c r="I71" s="278">
        <v>20</v>
      </c>
      <c r="J71" s="298">
        <f t="shared" si="25"/>
        <v>0</v>
      </c>
      <c r="K71" s="279">
        <f t="shared" si="26"/>
        <v>0</v>
      </c>
      <c r="L71" s="262" t="s">
        <v>1537</v>
      </c>
    </row>
    <row r="73" spans="1:12" ht="16.5" thickBot="1"/>
    <row r="74" spans="1:12">
      <c r="I74" s="668" t="s">
        <v>519</v>
      </c>
      <c r="J74" s="669"/>
      <c r="K74" s="375">
        <f>J11+J18+J25+J32+J39+J46+J53+J60+J67</f>
        <v>0</v>
      </c>
    </row>
    <row r="75" spans="1:12">
      <c r="I75" s="670" t="s">
        <v>520</v>
      </c>
      <c r="J75" s="671"/>
      <c r="K75" s="376">
        <f>K74*G8</f>
        <v>0</v>
      </c>
    </row>
    <row r="76" spans="1:12" ht="16.5" thickBot="1">
      <c r="I76" s="666" t="s">
        <v>521</v>
      </c>
      <c r="J76" s="667"/>
      <c r="K76" s="377">
        <f>K74+(K74*G8)</f>
        <v>0</v>
      </c>
    </row>
  </sheetData>
  <mergeCells count="26">
    <mergeCell ref="A7:C7"/>
    <mergeCell ref="I7:L7"/>
    <mergeCell ref="J8:L8"/>
    <mergeCell ref="A8:D8"/>
    <mergeCell ref="A1:L1"/>
    <mergeCell ref="B67:E67"/>
    <mergeCell ref="B11:E11"/>
    <mergeCell ref="B18:E18"/>
    <mergeCell ref="B25:E25"/>
    <mergeCell ref="B32:E32"/>
    <mergeCell ref="B39:E39"/>
    <mergeCell ref="B46:E46"/>
    <mergeCell ref="B53:E53"/>
    <mergeCell ref="B60:E60"/>
    <mergeCell ref="A6:L6"/>
    <mergeCell ref="A4:L4"/>
    <mergeCell ref="A3:L3"/>
    <mergeCell ref="A2:L2"/>
    <mergeCell ref="E7:F7"/>
    <mergeCell ref="G7:H7"/>
    <mergeCell ref="I74:J74"/>
    <mergeCell ref="I75:J75"/>
    <mergeCell ref="I76:J76"/>
    <mergeCell ref="E8:F8"/>
    <mergeCell ref="G8:H8"/>
    <mergeCell ref="A9:L9"/>
  </mergeCells>
  <hyperlinks>
    <hyperlink ref="D15" r:id="rId1" display="https://www.google.com/search?q=EXTINTORES+ALIAN%C3%87A&amp;rlz=1C1GCEU_pt-BRBR821BR823&amp;oq=EXTINTORES+ALIAN%C3%87A&amp;aqs=chrome..69i57j0l3j0i22i30l3j69i60.4389j0j7&amp;sourceid=chrome&amp;ie=UTF-8"/>
    <hyperlink ref="D22" r:id="rId2" display="https://www.google.com/search?q=EXTINTORES+ALIAN%C3%87A&amp;rlz=1C1GCEU_pt-BRBR821BR823&amp;oq=EXTINTORES+ALIAN%C3%87A&amp;aqs=chrome..69i57j0l3j0i22i30l3j69i60.4389j0j7&amp;sourceid=chrome&amp;ie=UTF-8"/>
    <hyperlink ref="D29" r:id="rId3" display="https://www.google.com/search?q=EXTINTORES+ALIAN%C3%87A&amp;rlz=1C1GCEU_pt-BRBR821BR823&amp;oq=EXTINTORES+ALIAN%C3%87A&amp;aqs=chrome..69i57j0l3j0i22i30l3j69i60.4389j0j7&amp;sourceid=chrome&amp;ie=UTF-8"/>
    <hyperlink ref="D36" r:id="rId4" display="https://www.google.com/search?q=EXTINTORES+ALIAN%C3%87A&amp;rlz=1C1GCEU_pt-BRBR821BR823&amp;oq=EXTINTORES+ALIAN%C3%87A&amp;aqs=chrome..69i57j0l3j0i22i30l3j69i60.4389j0j7&amp;sourceid=chrome&amp;ie=UTF-8"/>
    <hyperlink ref="D43" r:id="rId5" display="https://www.google.com/search?q=EXTINTORES+ALIAN%C3%87A&amp;rlz=1C1GCEU_pt-BRBR821BR823&amp;oq=EXTINTORES+ALIAN%C3%87A&amp;aqs=chrome..69i57j0l3j0i22i30l3j69i60.4389j0j7&amp;sourceid=chrome&amp;ie=UTF-8"/>
    <hyperlink ref="D50" r:id="rId6" display="https://www.google.com/search?q=EXTINTORES+ALIAN%C3%87A&amp;rlz=1C1GCEU_pt-BRBR821BR823&amp;oq=EXTINTORES+ALIAN%C3%87A&amp;aqs=chrome..69i57j0l3j0i22i30l3j69i60.4389j0j7&amp;sourceid=chrome&amp;ie=UTF-8"/>
    <hyperlink ref="D57" r:id="rId7" display="https://www.google.com/search?q=EXTINTORES+ALIAN%C3%87A&amp;rlz=1C1GCEU_pt-BRBR821BR823&amp;oq=EXTINTORES+ALIAN%C3%87A&amp;aqs=chrome..69i57j0l3j0i22i30l3j69i60.4389j0j7&amp;sourceid=chrome&amp;ie=UTF-8"/>
    <hyperlink ref="D64" r:id="rId8" display="https://www.google.com/search?q=EXTINTORES+ALIAN%C3%87A&amp;rlz=1C1GCEU_pt-BRBR821BR823&amp;oq=EXTINTORES+ALIAN%C3%87A&amp;aqs=chrome..69i57j0l3j0i22i30l3j69i60.4389j0j7&amp;sourceid=chrome&amp;ie=UTF-8"/>
    <hyperlink ref="D71" r:id="rId9" display="https://www.google.com/search?q=EXTINTORES+ALIAN%C3%87A&amp;rlz=1C1GCEU_pt-BRBR821BR823&amp;oq=EXTINTORES+ALIAN%C3%87A&amp;aqs=chrome..69i57j0l3j0i22i30l3j69i60.4389j0j7&amp;sourceid=chrome&amp;ie=UTF-8"/>
  </hyperlinks>
  <pageMargins left="0.75468749999999996" right="0.45281250000000001" top="0.58625000000000005" bottom="0.60375000000000001" header="0.31496062000000002" footer="0.31496062000000002"/>
  <pageSetup paperSize="9" scale="63" fitToHeight="0" orientation="landscape" r:id="rId10"/>
  <drawing r:id="rId1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view="pageBreakPreview" zoomScale="80" zoomScaleNormal="100" zoomScaleSheetLayoutView="80" workbookViewId="0">
      <selection activeCell="L19" sqref="L19"/>
    </sheetView>
  </sheetViews>
  <sheetFormatPr defaultRowHeight="15"/>
  <cols>
    <col min="3" max="3" width="14.7109375" customWidth="1"/>
    <col min="4" max="4" width="45.140625" customWidth="1"/>
    <col min="6" max="6" width="30.140625" customWidth="1"/>
  </cols>
  <sheetData>
    <row r="1" spans="1:12" s="97" customFormat="1" ht="69" customHeight="1">
      <c r="A1" s="224"/>
      <c r="B1" s="224"/>
      <c r="C1" s="458"/>
      <c r="D1" s="458"/>
      <c r="E1" s="458"/>
      <c r="F1" s="458"/>
      <c r="G1" s="224"/>
      <c r="H1" s="224"/>
      <c r="I1" s="224"/>
      <c r="J1" s="224"/>
      <c r="K1" s="224"/>
      <c r="L1" s="224"/>
    </row>
    <row r="2" spans="1:12" s="97" customFormat="1" ht="15" customHeight="1">
      <c r="B2" s="224"/>
      <c r="C2" s="458" t="s">
        <v>0</v>
      </c>
      <c r="D2" s="458"/>
      <c r="E2" s="458"/>
      <c r="F2" s="458"/>
      <c r="G2" s="224"/>
      <c r="H2" s="224"/>
      <c r="I2" s="224"/>
      <c r="J2" s="224"/>
      <c r="K2" s="224"/>
      <c r="L2" s="224"/>
    </row>
    <row r="3" spans="1:12" s="97" customFormat="1" ht="15" customHeight="1">
      <c r="B3" s="224"/>
      <c r="C3" s="458" t="s">
        <v>1</v>
      </c>
      <c r="D3" s="458"/>
      <c r="E3" s="458"/>
      <c r="F3" s="458"/>
      <c r="G3" s="224"/>
      <c r="H3" s="224"/>
      <c r="I3" s="224"/>
      <c r="J3" s="224"/>
      <c r="K3" s="224"/>
      <c r="L3" s="224"/>
    </row>
    <row r="4" spans="1:12" s="97" customFormat="1" ht="15" customHeight="1" thickBot="1">
      <c r="B4" s="237"/>
      <c r="C4" s="570" t="s">
        <v>2</v>
      </c>
      <c r="D4" s="570"/>
      <c r="E4" s="570"/>
      <c r="F4" s="570"/>
      <c r="G4" s="237"/>
      <c r="H4" s="237"/>
      <c r="I4" s="237"/>
      <c r="J4" s="237"/>
      <c r="K4" s="237"/>
      <c r="L4" s="237"/>
    </row>
    <row r="5" spans="1:12" ht="70.5" customHeight="1" thickBot="1">
      <c r="A5" s="409"/>
      <c r="B5" s="409"/>
      <c r="C5" s="755" t="s">
        <v>1560</v>
      </c>
      <c r="D5" s="756"/>
      <c r="E5" s="756"/>
      <c r="F5" s="757"/>
      <c r="G5" s="409"/>
      <c r="H5" s="409"/>
      <c r="I5" s="409"/>
      <c r="J5" s="409"/>
      <c r="K5" s="409"/>
      <c r="L5" s="409"/>
    </row>
    <row r="6" spans="1:12">
      <c r="A6" s="409"/>
      <c r="B6" s="409"/>
      <c r="C6" s="228" t="s">
        <v>1561</v>
      </c>
      <c r="D6" s="227" t="s">
        <v>14</v>
      </c>
      <c r="E6" s="227" t="s">
        <v>15</v>
      </c>
      <c r="F6" s="229" t="s">
        <v>1562</v>
      </c>
      <c r="G6" s="230"/>
      <c r="H6" s="409"/>
      <c r="I6" s="409"/>
      <c r="J6" s="409"/>
      <c r="K6" s="409"/>
      <c r="L6" s="409"/>
    </row>
    <row r="7" spans="1:12" ht="23.25" customHeight="1" thickBot="1">
      <c r="A7" s="409"/>
      <c r="B7" s="409"/>
      <c r="C7" s="233">
        <v>40864</v>
      </c>
      <c r="D7" s="234" t="s">
        <v>1563</v>
      </c>
      <c r="E7" s="235" t="s">
        <v>1564</v>
      </c>
      <c r="F7" s="236">
        <v>0</v>
      </c>
      <c r="G7" s="231"/>
      <c r="H7" s="409"/>
      <c r="I7" s="409"/>
      <c r="J7" s="409"/>
      <c r="K7" s="409"/>
      <c r="L7" s="409"/>
    </row>
    <row r="8" spans="1:12">
      <c r="A8" s="409"/>
      <c r="B8" s="409"/>
      <c r="C8" s="232"/>
      <c r="D8" s="232"/>
      <c r="E8" s="232"/>
      <c r="F8" s="232"/>
      <c r="G8" s="409"/>
      <c r="H8" s="409"/>
      <c r="I8" s="409"/>
      <c r="J8" s="409"/>
      <c r="K8" s="409"/>
      <c r="L8" s="409"/>
    </row>
    <row r="13" spans="1:12">
      <c r="A13" s="409"/>
      <c r="B13" s="409"/>
      <c r="C13" s="409"/>
      <c r="D13" s="409"/>
      <c r="E13" s="409"/>
      <c r="F13" s="173"/>
      <c r="G13" s="173"/>
      <c r="H13" s="173"/>
      <c r="I13" s="409"/>
      <c r="J13" s="409"/>
      <c r="K13" s="409"/>
      <c r="L13" s="409"/>
    </row>
    <row r="14" spans="1:12">
      <c r="A14" s="409"/>
      <c r="B14" s="409"/>
      <c r="C14" s="409"/>
      <c r="D14" s="409"/>
      <c r="E14" s="409"/>
      <c r="F14" s="173"/>
      <c r="G14" s="173"/>
      <c r="H14" s="173"/>
      <c r="I14" s="409"/>
      <c r="J14" s="409"/>
      <c r="K14" s="409"/>
      <c r="L14" s="409"/>
    </row>
    <row r="15" spans="1:12">
      <c r="A15" s="409"/>
      <c r="B15" s="409"/>
      <c r="C15" s="409"/>
      <c r="D15" s="409"/>
      <c r="E15" s="409"/>
      <c r="F15" s="173"/>
      <c r="G15" s="173"/>
      <c r="H15" s="173"/>
      <c r="I15" s="409"/>
      <c r="J15" s="409"/>
      <c r="K15" s="409"/>
      <c r="L15" s="409"/>
    </row>
    <row r="16" spans="1:12">
      <c r="A16" s="409"/>
      <c r="B16" s="409"/>
      <c r="C16" s="409"/>
      <c r="D16" s="409"/>
      <c r="E16" s="409"/>
      <c r="F16" s="173"/>
      <c r="G16" s="173"/>
      <c r="H16" s="173"/>
      <c r="I16" s="409"/>
      <c r="J16" s="409"/>
      <c r="K16" s="409"/>
      <c r="L16" s="409"/>
    </row>
  </sheetData>
  <mergeCells count="5">
    <mergeCell ref="C5:F5"/>
    <mergeCell ref="C1:F1"/>
    <mergeCell ref="C2:F2"/>
    <mergeCell ref="C3:F3"/>
    <mergeCell ref="C4:F4"/>
  </mergeCells>
  <pageMargins left="0.511811024" right="0.511811024" top="0.78740157499999996" bottom="0.78740157499999996" header="0.31496062000000002" footer="0.31496062000000002"/>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2"/>
  <sheetViews>
    <sheetView showGridLines="0" view="pageBreakPreview" zoomScale="85" zoomScaleNormal="100" zoomScaleSheetLayoutView="85" workbookViewId="0">
      <selection activeCell="H23" sqref="H23"/>
    </sheetView>
  </sheetViews>
  <sheetFormatPr defaultColWidth="12.42578125" defaultRowHeight="41.1" customHeight="1"/>
  <cols>
    <col min="1" max="1" width="7.7109375" style="397" customWidth="1"/>
    <col min="2" max="2" width="12.42578125" style="397"/>
    <col min="3" max="3" width="10" style="397" customWidth="1"/>
    <col min="4" max="4" width="56.42578125" customWidth="1"/>
    <col min="6" max="6" width="16.140625" style="397" customWidth="1"/>
    <col min="7" max="7" width="16" customWidth="1"/>
    <col min="8" max="8" width="15.5703125" customWidth="1"/>
    <col min="9" max="9" width="16.5703125" customWidth="1"/>
    <col min="10" max="10" width="15.85546875" customWidth="1"/>
  </cols>
  <sheetData>
    <row r="1" spans="1:12" s="97" customFormat="1" ht="61.5" customHeight="1">
      <c r="A1" s="458"/>
      <c r="B1" s="458"/>
      <c r="C1" s="458"/>
      <c r="D1" s="458"/>
      <c r="E1" s="458"/>
      <c r="F1" s="458"/>
      <c r="G1" s="458"/>
      <c r="H1" s="458"/>
      <c r="I1" s="458"/>
      <c r="J1" s="458"/>
      <c r="K1" s="224"/>
      <c r="L1" s="224"/>
    </row>
    <row r="2" spans="1:12" s="97" customFormat="1" ht="15" customHeight="1">
      <c r="A2" s="458" t="s">
        <v>0</v>
      </c>
      <c r="B2" s="458"/>
      <c r="C2" s="458"/>
      <c r="D2" s="458"/>
      <c r="E2" s="458"/>
      <c r="F2" s="458"/>
      <c r="G2" s="458"/>
      <c r="H2" s="458"/>
      <c r="I2" s="458"/>
      <c r="J2" s="458"/>
      <c r="K2" s="224"/>
      <c r="L2" s="224"/>
    </row>
    <row r="3" spans="1:12" s="97" customFormat="1" ht="15" customHeight="1">
      <c r="A3" s="458" t="s">
        <v>1</v>
      </c>
      <c r="B3" s="458"/>
      <c r="C3" s="458"/>
      <c r="D3" s="458"/>
      <c r="E3" s="458"/>
      <c r="F3" s="458"/>
      <c r="G3" s="458"/>
      <c r="H3" s="458"/>
      <c r="I3" s="458"/>
      <c r="J3" s="458"/>
      <c r="K3" s="224"/>
      <c r="L3" s="224"/>
    </row>
    <row r="4" spans="1:12" s="97" customFormat="1" ht="15" customHeight="1" thickBot="1">
      <c r="A4" s="570" t="s">
        <v>2</v>
      </c>
      <c r="B4" s="570"/>
      <c r="C4" s="570"/>
      <c r="D4" s="570"/>
      <c r="E4" s="570"/>
      <c r="F4" s="570"/>
      <c r="G4" s="570"/>
      <c r="H4" s="570"/>
      <c r="I4" s="570"/>
      <c r="J4" s="570"/>
      <c r="K4" s="237"/>
      <c r="L4" s="237"/>
    </row>
    <row r="5" spans="1:12" ht="41.1" customHeight="1">
      <c r="A5" s="758" t="s">
        <v>1565</v>
      </c>
      <c r="B5" s="759"/>
      <c r="C5" s="759"/>
      <c r="D5" s="759"/>
      <c r="E5" s="759"/>
      <c r="F5" s="759"/>
      <c r="G5" s="759"/>
      <c r="H5" s="759"/>
      <c r="I5" s="759"/>
      <c r="J5" s="760"/>
      <c r="K5" s="409"/>
      <c r="L5" s="409"/>
    </row>
    <row r="6" spans="1:12" ht="20.25" customHeight="1" thickBot="1">
      <c r="A6" s="761"/>
      <c r="B6" s="762"/>
      <c r="C6" s="762"/>
      <c r="D6" s="762"/>
      <c r="E6" s="762"/>
      <c r="F6" s="762"/>
      <c r="G6" s="762"/>
      <c r="H6" s="762"/>
      <c r="I6" s="762"/>
      <c r="J6" s="763"/>
      <c r="K6" s="409"/>
      <c r="L6" s="409"/>
    </row>
    <row r="7" spans="1:12" s="382" customFormat="1" ht="60">
      <c r="A7" s="784" t="s">
        <v>13</v>
      </c>
      <c r="B7" s="381" t="s">
        <v>477</v>
      </c>
      <c r="C7" s="381" t="s">
        <v>1566</v>
      </c>
      <c r="D7" s="381" t="s">
        <v>14</v>
      </c>
      <c r="E7" s="381" t="s">
        <v>479</v>
      </c>
      <c r="F7" s="381" t="s">
        <v>1567</v>
      </c>
      <c r="G7" s="381" t="s">
        <v>1568</v>
      </c>
      <c r="H7" s="381" t="s">
        <v>1569</v>
      </c>
      <c r="I7" s="381" t="s">
        <v>1570</v>
      </c>
      <c r="J7" s="785" t="s">
        <v>1571</v>
      </c>
    </row>
    <row r="8" spans="1:12" ht="25.5">
      <c r="A8" s="775">
        <v>1</v>
      </c>
      <c r="B8" s="175" t="s">
        <v>1572</v>
      </c>
      <c r="C8" s="175" t="s">
        <v>487</v>
      </c>
      <c r="D8" s="174" t="s">
        <v>1573</v>
      </c>
      <c r="E8" s="175" t="s">
        <v>553</v>
      </c>
      <c r="F8" s="175">
        <v>1</v>
      </c>
      <c r="G8" s="176">
        <v>0</v>
      </c>
      <c r="H8" s="177">
        <f>G8*1.1476</f>
        <v>0</v>
      </c>
      <c r="I8" s="177">
        <f t="shared" ref="I8:I16" si="0">F8*H8</f>
        <v>0</v>
      </c>
      <c r="J8" s="776">
        <f t="shared" ref="J8:J16" si="1">I8/12</f>
        <v>0</v>
      </c>
      <c r="K8" s="409"/>
      <c r="L8" s="409"/>
    </row>
    <row r="9" spans="1:12" ht="28.5" customHeight="1">
      <c r="A9" s="775">
        <v>2</v>
      </c>
      <c r="B9" s="175" t="s">
        <v>1574</v>
      </c>
      <c r="C9" s="175" t="s">
        <v>487</v>
      </c>
      <c r="D9" s="174" t="s">
        <v>1575</v>
      </c>
      <c r="E9" s="175" t="s">
        <v>553</v>
      </c>
      <c r="F9" s="175">
        <v>1</v>
      </c>
      <c r="G9" s="176">
        <v>0</v>
      </c>
      <c r="H9" s="177">
        <f t="shared" ref="H9:H16" si="2">G9*1.1476</f>
        <v>0</v>
      </c>
      <c r="I9" s="177">
        <f t="shared" si="0"/>
        <v>0</v>
      </c>
      <c r="J9" s="776">
        <f t="shared" si="1"/>
        <v>0</v>
      </c>
      <c r="K9" s="409"/>
      <c r="L9" s="409"/>
    </row>
    <row r="10" spans="1:12" ht="15">
      <c r="A10" s="775">
        <v>3</v>
      </c>
      <c r="B10" s="175" t="s">
        <v>1576</v>
      </c>
      <c r="C10" s="175" t="s">
        <v>487</v>
      </c>
      <c r="D10" s="174" t="s">
        <v>1577</v>
      </c>
      <c r="E10" s="175" t="s">
        <v>1578</v>
      </c>
      <c r="F10" s="175">
        <v>6</v>
      </c>
      <c r="G10" s="176">
        <v>0</v>
      </c>
      <c r="H10" s="177">
        <f t="shared" si="2"/>
        <v>0</v>
      </c>
      <c r="I10" s="177">
        <f t="shared" si="0"/>
        <v>0</v>
      </c>
      <c r="J10" s="776">
        <f t="shared" si="1"/>
        <v>0</v>
      </c>
      <c r="K10" s="409"/>
      <c r="L10" s="409"/>
    </row>
    <row r="11" spans="1:12" ht="27.75" customHeight="1">
      <c r="A11" s="775">
        <v>4</v>
      </c>
      <c r="B11" s="175" t="s">
        <v>1579</v>
      </c>
      <c r="C11" s="175" t="s">
        <v>487</v>
      </c>
      <c r="D11" s="174" t="s">
        <v>1580</v>
      </c>
      <c r="E11" s="175" t="s">
        <v>553</v>
      </c>
      <c r="F11" s="175">
        <v>1</v>
      </c>
      <c r="G11" s="176">
        <v>0</v>
      </c>
      <c r="H11" s="177">
        <f t="shared" si="2"/>
        <v>0</v>
      </c>
      <c r="I11" s="177">
        <f t="shared" si="0"/>
        <v>0</v>
      </c>
      <c r="J11" s="776">
        <f t="shared" si="1"/>
        <v>0</v>
      </c>
      <c r="K11" s="409"/>
      <c r="L11" s="409"/>
    </row>
    <row r="12" spans="1:12" ht="25.5">
      <c r="A12" s="775">
        <v>5</v>
      </c>
      <c r="B12" s="175" t="s">
        <v>1581</v>
      </c>
      <c r="C12" s="175" t="s">
        <v>487</v>
      </c>
      <c r="D12" s="174" t="s">
        <v>1582</v>
      </c>
      <c r="E12" s="175" t="s">
        <v>553</v>
      </c>
      <c r="F12" s="175">
        <v>12</v>
      </c>
      <c r="G12" s="176">
        <v>0</v>
      </c>
      <c r="H12" s="177">
        <f t="shared" si="2"/>
        <v>0</v>
      </c>
      <c r="I12" s="177">
        <f t="shared" si="0"/>
        <v>0</v>
      </c>
      <c r="J12" s="776">
        <f t="shared" si="1"/>
        <v>0</v>
      </c>
      <c r="K12" s="409"/>
      <c r="L12" s="409"/>
    </row>
    <row r="13" spans="1:12" ht="25.5" customHeight="1">
      <c r="A13" s="775">
        <v>6</v>
      </c>
      <c r="B13" s="175" t="s">
        <v>1583</v>
      </c>
      <c r="C13" s="175" t="s">
        <v>487</v>
      </c>
      <c r="D13" s="174" t="s">
        <v>1584</v>
      </c>
      <c r="E13" s="175" t="s">
        <v>553</v>
      </c>
      <c r="F13" s="175">
        <v>2</v>
      </c>
      <c r="G13" s="176">
        <v>0</v>
      </c>
      <c r="H13" s="177">
        <f t="shared" si="2"/>
        <v>0</v>
      </c>
      <c r="I13" s="177">
        <f>F13*H13</f>
        <v>0</v>
      </c>
      <c r="J13" s="776">
        <f t="shared" si="1"/>
        <v>0</v>
      </c>
      <c r="K13" s="409"/>
      <c r="L13" s="409"/>
    </row>
    <row r="14" spans="1:12" ht="25.5">
      <c r="A14" s="775">
        <v>7</v>
      </c>
      <c r="B14" s="175" t="s">
        <v>1585</v>
      </c>
      <c r="C14" s="175" t="s">
        <v>487</v>
      </c>
      <c r="D14" s="174" t="s">
        <v>1586</v>
      </c>
      <c r="E14" s="175" t="s">
        <v>553</v>
      </c>
      <c r="F14" s="175">
        <v>12</v>
      </c>
      <c r="G14" s="176">
        <v>0</v>
      </c>
      <c r="H14" s="177">
        <f t="shared" si="2"/>
        <v>0</v>
      </c>
      <c r="I14" s="177">
        <f t="shared" si="0"/>
        <v>0</v>
      </c>
      <c r="J14" s="776">
        <f t="shared" si="1"/>
        <v>0</v>
      </c>
      <c r="K14" s="409"/>
      <c r="L14" s="409"/>
    </row>
    <row r="15" spans="1:12" s="222" customFormat="1" ht="28.5" customHeight="1">
      <c r="A15" s="775">
        <v>8</v>
      </c>
      <c r="B15" s="175" t="s">
        <v>1587</v>
      </c>
      <c r="C15" s="175" t="s">
        <v>487</v>
      </c>
      <c r="D15" s="174" t="s">
        <v>1588</v>
      </c>
      <c r="E15" s="175" t="s">
        <v>553</v>
      </c>
      <c r="F15" s="175">
        <v>1</v>
      </c>
      <c r="G15" s="176">
        <v>0</v>
      </c>
      <c r="H15" s="177">
        <f t="shared" si="2"/>
        <v>0</v>
      </c>
      <c r="I15" s="177">
        <f>F15*H15</f>
        <v>0</v>
      </c>
      <c r="J15" s="776">
        <f t="shared" si="1"/>
        <v>0</v>
      </c>
      <c r="K15" s="409"/>
      <c r="L15" s="409"/>
    </row>
    <row r="16" spans="1:12" s="222" customFormat="1" ht="26.25" customHeight="1">
      <c r="A16" s="775">
        <v>9</v>
      </c>
      <c r="B16" s="175" t="s">
        <v>1589</v>
      </c>
      <c r="C16" s="175" t="s">
        <v>487</v>
      </c>
      <c r="D16" s="174" t="s">
        <v>1590</v>
      </c>
      <c r="E16" s="175" t="s">
        <v>553</v>
      </c>
      <c r="F16" s="175">
        <v>1</v>
      </c>
      <c r="G16" s="176">
        <v>0</v>
      </c>
      <c r="H16" s="177">
        <f t="shared" si="2"/>
        <v>0</v>
      </c>
      <c r="I16" s="177">
        <f t="shared" si="0"/>
        <v>0</v>
      </c>
      <c r="J16" s="776">
        <f t="shared" si="1"/>
        <v>0</v>
      </c>
      <c r="K16" s="409"/>
      <c r="L16" s="409"/>
    </row>
    <row r="17" spans="1:10" ht="15" customHeight="1" thickBot="1">
      <c r="A17" s="778" t="s">
        <v>1591</v>
      </c>
      <c r="B17" s="779"/>
      <c r="C17" s="779"/>
      <c r="D17" s="779"/>
      <c r="E17" s="779"/>
      <c r="F17" s="779"/>
      <c r="G17" s="780"/>
      <c r="H17" s="781"/>
      <c r="I17" s="782"/>
      <c r="J17" s="783">
        <f>SUM(J8:J16)</f>
        <v>0</v>
      </c>
    </row>
    <row r="18" spans="1:10" ht="15.75" thickBot="1">
      <c r="D18" s="409"/>
      <c r="E18" s="409"/>
      <c r="G18" s="409"/>
      <c r="H18" s="409"/>
      <c r="I18" s="409"/>
      <c r="J18" s="409"/>
    </row>
    <row r="19" spans="1:10" s="382" customFormat="1" ht="60">
      <c r="A19" s="772" t="s">
        <v>13</v>
      </c>
      <c r="B19" s="773" t="s">
        <v>477</v>
      </c>
      <c r="C19" s="773" t="s">
        <v>478</v>
      </c>
      <c r="D19" s="773" t="s">
        <v>14</v>
      </c>
      <c r="E19" s="773" t="s">
        <v>479</v>
      </c>
      <c r="F19" s="773" t="s">
        <v>1567</v>
      </c>
      <c r="G19" s="773" t="s">
        <v>1568</v>
      </c>
      <c r="H19" s="773" t="s">
        <v>1569</v>
      </c>
      <c r="I19" s="773" t="s">
        <v>1570</v>
      </c>
      <c r="J19" s="774" t="s">
        <v>1571</v>
      </c>
    </row>
    <row r="20" spans="1:10" ht="15">
      <c r="A20" s="775">
        <v>1</v>
      </c>
      <c r="B20" s="175" t="s">
        <v>1592</v>
      </c>
      <c r="C20" s="175" t="s">
        <v>1593</v>
      </c>
      <c r="D20" s="174" t="s">
        <v>1594</v>
      </c>
      <c r="E20" s="175" t="s">
        <v>553</v>
      </c>
      <c r="F20" s="175">
        <v>4</v>
      </c>
      <c r="G20" s="176">
        <v>0</v>
      </c>
      <c r="H20" s="177">
        <f>G20*1.1476</f>
        <v>0</v>
      </c>
      <c r="I20" s="177">
        <f>F20*H20</f>
        <v>0</v>
      </c>
      <c r="J20" s="776">
        <f>I20/12</f>
        <v>0</v>
      </c>
    </row>
    <row r="21" spans="1:10" ht="15">
      <c r="A21" s="775">
        <v>2</v>
      </c>
      <c r="B21" s="175" t="s">
        <v>1595</v>
      </c>
      <c r="C21" s="175" t="s">
        <v>1593</v>
      </c>
      <c r="D21" s="174" t="s">
        <v>1596</v>
      </c>
      <c r="E21" s="175" t="s">
        <v>553</v>
      </c>
      <c r="F21" s="175">
        <v>2</v>
      </c>
      <c r="G21" s="176">
        <v>0</v>
      </c>
      <c r="H21" s="177">
        <f t="shared" ref="H21:H24" si="3">G21*1.1476</f>
        <v>0</v>
      </c>
      <c r="I21" s="177">
        <f>F21*H21</f>
        <v>0</v>
      </c>
      <c r="J21" s="776">
        <f>I21/12</f>
        <v>0</v>
      </c>
    </row>
    <row r="22" spans="1:10" ht="15">
      <c r="A22" s="775">
        <v>3</v>
      </c>
      <c r="B22" s="175" t="s">
        <v>1597</v>
      </c>
      <c r="C22" s="175" t="s">
        <v>1593</v>
      </c>
      <c r="D22" s="174" t="s">
        <v>1598</v>
      </c>
      <c r="E22" s="175" t="s">
        <v>1578</v>
      </c>
      <c r="F22" s="175">
        <v>2</v>
      </c>
      <c r="G22" s="176">
        <v>0</v>
      </c>
      <c r="H22" s="177">
        <f t="shared" si="3"/>
        <v>0</v>
      </c>
      <c r="I22" s="177">
        <f>F22*H22</f>
        <v>0</v>
      </c>
      <c r="J22" s="776">
        <f>I22/12</f>
        <v>0</v>
      </c>
    </row>
    <row r="23" spans="1:10" ht="25.5">
      <c r="A23" s="775">
        <v>4</v>
      </c>
      <c r="B23" s="175" t="s">
        <v>1599</v>
      </c>
      <c r="C23" s="175" t="s">
        <v>1593</v>
      </c>
      <c r="D23" s="174" t="s">
        <v>1600</v>
      </c>
      <c r="E23" s="175" t="s">
        <v>1578</v>
      </c>
      <c r="F23" s="175">
        <v>2</v>
      </c>
      <c r="G23" s="176">
        <v>0</v>
      </c>
      <c r="H23" s="177">
        <f t="shared" si="3"/>
        <v>0</v>
      </c>
      <c r="I23" s="177">
        <f>F23*H23</f>
        <v>0</v>
      </c>
      <c r="J23" s="776">
        <f>I23/12</f>
        <v>0</v>
      </c>
    </row>
    <row r="24" spans="1:10" s="321" customFormat="1" ht="15">
      <c r="A24" s="777">
        <v>5</v>
      </c>
      <c r="B24" s="175" t="s">
        <v>1601</v>
      </c>
      <c r="C24" s="175" t="s">
        <v>1593</v>
      </c>
      <c r="D24" s="174" t="s">
        <v>1602</v>
      </c>
      <c r="E24" s="175" t="s">
        <v>553</v>
      </c>
      <c r="F24" s="175">
        <v>4</v>
      </c>
      <c r="G24" s="324">
        <v>0</v>
      </c>
      <c r="H24" s="177">
        <f t="shared" si="3"/>
        <v>0</v>
      </c>
      <c r="I24" s="177">
        <f>F24*H24</f>
        <v>0</v>
      </c>
      <c r="J24" s="776">
        <f>I24/12</f>
        <v>0</v>
      </c>
    </row>
    <row r="25" spans="1:10" ht="15" customHeight="1" thickBot="1">
      <c r="A25" s="778" t="s">
        <v>1603</v>
      </c>
      <c r="B25" s="779"/>
      <c r="C25" s="779"/>
      <c r="D25" s="779"/>
      <c r="E25" s="779"/>
      <c r="F25" s="779"/>
      <c r="G25" s="780"/>
      <c r="H25" s="781"/>
      <c r="I25" s="782"/>
      <c r="J25" s="783">
        <f>SUM(J20:J24)</f>
        <v>0</v>
      </c>
    </row>
    <row r="26" spans="1:10" ht="41.1" customHeight="1">
      <c r="D26" s="409"/>
      <c r="E26" s="409"/>
      <c r="G26" s="409"/>
      <c r="H26" s="409"/>
      <c r="I26" s="409"/>
      <c r="J26" s="409"/>
    </row>
    <row r="27" spans="1:10" ht="41.1" customHeight="1">
      <c r="D27" s="409"/>
      <c r="E27" s="409"/>
      <c r="G27" s="409"/>
      <c r="H27" s="409"/>
      <c r="I27" s="409"/>
      <c r="J27" s="409"/>
    </row>
    <row r="28" spans="1:10" ht="41.1" customHeight="1">
      <c r="D28" s="409"/>
      <c r="E28" s="409"/>
      <c r="G28" s="409"/>
      <c r="H28" s="409"/>
      <c r="I28" s="409"/>
      <c r="J28" s="409"/>
    </row>
    <row r="29" spans="1:10" ht="41.1" customHeight="1">
      <c r="D29" s="409"/>
      <c r="E29" s="409"/>
      <c r="G29" s="409"/>
      <c r="H29" s="409"/>
      <c r="I29" s="409"/>
      <c r="J29" s="409"/>
    </row>
    <row r="30" spans="1:10" ht="41.1" customHeight="1">
      <c r="D30" s="409"/>
      <c r="E30" s="409"/>
      <c r="G30" s="409"/>
      <c r="H30" s="409"/>
      <c r="I30" s="409"/>
      <c r="J30" s="409"/>
    </row>
    <row r="31" spans="1:10" ht="41.1" customHeight="1">
      <c r="D31" s="409"/>
      <c r="E31" s="409"/>
      <c r="G31" s="409"/>
      <c r="H31" s="409"/>
      <c r="I31" s="409"/>
      <c r="J31" s="409"/>
    </row>
    <row r="32" spans="1:10" ht="41.1" customHeight="1">
      <c r="D32" s="409"/>
      <c r="E32" s="409"/>
      <c r="G32" s="409"/>
      <c r="H32" s="409"/>
      <c r="I32" s="409"/>
      <c r="J32" s="409"/>
    </row>
    <row r="33" spans="1:10" ht="41.1" customHeight="1">
      <c r="D33" s="409"/>
      <c r="E33" s="409"/>
      <c r="G33" s="409"/>
      <c r="H33" s="409"/>
      <c r="I33" s="409"/>
      <c r="J33" s="409"/>
    </row>
    <row r="34" spans="1:10" ht="41.1" customHeight="1">
      <c r="A34" s="455"/>
      <c r="B34" s="455"/>
      <c r="C34" s="455"/>
      <c r="D34" s="173"/>
      <c r="E34" s="173"/>
      <c r="G34" s="409"/>
      <c r="H34" s="409"/>
      <c r="I34" s="409"/>
      <c r="J34" s="409"/>
    </row>
    <row r="35" spans="1:10" ht="41.1" customHeight="1">
      <c r="D35" s="409"/>
      <c r="E35" s="409"/>
      <c r="G35" s="409"/>
      <c r="H35" s="409"/>
      <c r="I35" s="409"/>
      <c r="J35" s="409"/>
    </row>
    <row r="36" spans="1:10" ht="41.1" customHeight="1">
      <c r="D36" s="409"/>
      <c r="E36" s="409"/>
      <c r="G36" s="409"/>
      <c r="H36" s="409"/>
      <c r="I36" s="409"/>
      <c r="J36" s="409"/>
    </row>
    <row r="37" spans="1:10" ht="41.1" customHeight="1">
      <c r="D37" s="409"/>
      <c r="E37" s="409"/>
      <c r="G37" s="409"/>
      <c r="H37" s="409"/>
      <c r="I37" s="409"/>
      <c r="J37" s="409"/>
    </row>
    <row r="38" spans="1:10" ht="41.1" customHeight="1">
      <c r="D38" s="409"/>
      <c r="E38" s="409"/>
      <c r="G38" s="409"/>
      <c r="H38" s="409"/>
      <c r="I38" s="409"/>
      <c r="J38" s="409"/>
    </row>
    <row r="39" spans="1:10" ht="41.1" customHeight="1">
      <c r="D39" s="409"/>
      <c r="E39" s="409"/>
      <c r="G39" s="409"/>
      <c r="H39" s="409"/>
      <c r="I39" s="409"/>
      <c r="J39" s="409"/>
    </row>
    <row r="40" spans="1:10" ht="41.1" customHeight="1">
      <c r="D40" s="409"/>
      <c r="E40" s="409"/>
      <c r="G40" s="409"/>
      <c r="H40" s="409"/>
      <c r="I40" s="409"/>
      <c r="J40" s="409"/>
    </row>
    <row r="41" spans="1:10" ht="41.1" customHeight="1">
      <c r="D41" s="409"/>
      <c r="E41" s="409"/>
      <c r="G41" s="409"/>
      <c r="H41" s="409"/>
      <c r="I41" s="409"/>
      <c r="J41" s="409"/>
    </row>
    <row r="42" spans="1:10" ht="41.1" customHeight="1">
      <c r="D42" s="409"/>
      <c r="E42" s="409"/>
      <c r="G42" s="409"/>
      <c r="H42" s="409"/>
      <c r="I42" s="409"/>
      <c r="J42" s="409"/>
    </row>
  </sheetData>
  <mergeCells count="7">
    <mergeCell ref="A5:J6"/>
    <mergeCell ref="A17:G17"/>
    <mergeCell ref="A25:G25"/>
    <mergeCell ref="A1:J1"/>
    <mergeCell ref="A2:J2"/>
    <mergeCell ref="A3:J3"/>
    <mergeCell ref="A4:J4"/>
  </mergeCells>
  <pageMargins left="0.511811024" right="0.511811024" top="0.78740157499999996" bottom="0.78740157499999996" header="0.31496062000000002" footer="0.31496062000000002"/>
  <pageSetup paperSize="9" scale="75"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4"/>
  <sheetViews>
    <sheetView workbookViewId="0">
      <selection activeCell="H31" sqref="H31"/>
    </sheetView>
  </sheetViews>
  <sheetFormatPr defaultColWidth="9.140625" defaultRowHeight="15"/>
  <cols>
    <col min="1" max="1" width="40.7109375" style="1" customWidth="1"/>
    <col min="2" max="2" width="22" style="1" customWidth="1"/>
    <col min="3" max="3" width="19.42578125" style="1" bestFit="1" customWidth="1"/>
    <col min="4" max="4" width="16.140625" style="19" bestFit="1" customWidth="1"/>
    <col min="5" max="5" width="14.85546875" style="1" customWidth="1"/>
    <col min="6" max="6" width="3.7109375" style="1" customWidth="1"/>
    <col min="7" max="7" width="2.5703125" style="1" bestFit="1" customWidth="1"/>
    <col min="8" max="8" width="49" style="1" customWidth="1"/>
    <col min="9" max="9" width="9.140625" style="1"/>
    <col min="10" max="10" width="13.140625" style="1" bestFit="1" customWidth="1"/>
    <col min="11" max="16384" width="9.140625" style="1"/>
  </cols>
  <sheetData>
    <row r="1" spans="1:6" ht="30" customHeight="1">
      <c r="A1" s="511" t="s">
        <v>36</v>
      </c>
      <c r="B1" s="511"/>
      <c r="C1" s="511"/>
      <c r="D1" s="511"/>
      <c r="E1" s="511"/>
    </row>
    <row r="2" spans="1:6">
      <c r="A2" s="512" t="s">
        <v>37</v>
      </c>
      <c r="B2" s="512"/>
      <c r="C2" s="512"/>
      <c r="D2" s="512"/>
      <c r="E2" s="512"/>
    </row>
    <row r="3" spans="1:6" ht="15.75" thickBot="1">
      <c r="A3" s="1" t="s">
        <v>38</v>
      </c>
      <c r="B3" s="2">
        <v>1</v>
      </c>
      <c r="D3" s="438"/>
    </row>
    <row r="4" spans="1:6" s="27" customFormat="1" ht="51.75" customHeight="1" thickBot="1">
      <c r="A4" s="513" t="s">
        <v>39</v>
      </c>
      <c r="B4" s="514"/>
      <c r="C4" s="514"/>
      <c r="D4" s="514"/>
      <c r="E4" s="515"/>
    </row>
    <row r="6" spans="1:6" ht="15.75">
      <c r="B6" s="494" t="s">
        <v>40</v>
      </c>
      <c r="C6" s="494"/>
      <c r="D6" s="494"/>
    </row>
    <row r="7" spans="1:6" ht="15.75">
      <c r="A7" s="55" t="s">
        <v>41</v>
      </c>
      <c r="B7" s="5"/>
      <c r="C7" s="5"/>
      <c r="D7" s="8"/>
      <c r="E7" s="6">
        <v>964.43</v>
      </c>
    </row>
    <row r="8" spans="1:6">
      <c r="A8" s="5" t="s">
        <v>42</v>
      </c>
      <c r="B8" s="7"/>
      <c r="C8" s="5"/>
      <c r="D8" s="21">
        <v>0.71360000000000001</v>
      </c>
      <c r="E8" s="6">
        <f>E7*D8</f>
        <v>688.21724799999993</v>
      </c>
    </row>
    <row r="10" spans="1:6" ht="15.75">
      <c r="A10" s="89" t="s">
        <v>43</v>
      </c>
      <c r="B10" s="494" t="s">
        <v>40</v>
      </c>
      <c r="C10" s="494"/>
      <c r="D10" s="494"/>
    </row>
    <row r="11" spans="1:6" ht="15.75">
      <c r="A11" s="55" t="s">
        <v>44</v>
      </c>
      <c r="B11" s="5"/>
      <c r="C11" s="5"/>
      <c r="D11" s="8"/>
      <c r="E11" s="8" t="s">
        <v>45</v>
      </c>
    </row>
    <row r="12" spans="1:6">
      <c r="A12" s="5" t="s">
        <v>46</v>
      </c>
      <c r="B12" s="5" t="s">
        <v>47</v>
      </c>
      <c r="C12" s="5"/>
      <c r="D12" s="8"/>
      <c r="E12" s="13">
        <f>21.75*2</f>
        <v>43.5</v>
      </c>
    </row>
    <row r="13" spans="1:6">
      <c r="A13" s="5" t="s">
        <v>48</v>
      </c>
      <c r="B13" s="5"/>
      <c r="C13" s="5"/>
      <c r="D13" s="8"/>
      <c r="E13" s="9">
        <v>3</v>
      </c>
    </row>
    <row r="14" spans="1:6">
      <c r="A14" s="5" t="s">
        <v>49</v>
      </c>
      <c r="B14" s="5"/>
      <c r="C14" s="5"/>
      <c r="D14" s="8"/>
      <c r="E14" s="9">
        <f>E12*E13</f>
        <v>130.5</v>
      </c>
      <c r="F14" s="12"/>
    </row>
    <row r="15" spans="1:6" ht="30">
      <c r="A15" s="5" t="s">
        <v>50</v>
      </c>
      <c r="B15" s="5" t="s">
        <v>51</v>
      </c>
      <c r="C15" s="5"/>
      <c r="D15" s="20">
        <v>0.06</v>
      </c>
      <c r="E15" s="9">
        <f>E7*D15</f>
        <v>57.865799999999993</v>
      </c>
      <c r="F15" s="11"/>
    </row>
    <row r="16" spans="1:6">
      <c r="A16" s="5" t="s">
        <v>52</v>
      </c>
      <c r="B16" s="5"/>
      <c r="C16" s="5"/>
      <c r="D16" s="8"/>
      <c r="E16" s="9">
        <f>E14-E15</f>
        <v>72.634200000000007</v>
      </c>
    </row>
    <row r="18" spans="1:8" ht="15.75">
      <c r="A18" s="1" t="s">
        <v>53</v>
      </c>
      <c r="B18" s="494" t="s">
        <v>40</v>
      </c>
      <c r="C18" s="494"/>
      <c r="D18" s="494"/>
    </row>
    <row r="19" spans="1:8" ht="15.75">
      <c r="A19" s="55" t="s">
        <v>54</v>
      </c>
      <c r="B19" s="5"/>
      <c r="C19" s="5"/>
      <c r="D19" s="8"/>
      <c r="E19" s="5" t="s">
        <v>55</v>
      </c>
    </row>
    <row r="20" spans="1:8" ht="15.75" thickBot="1">
      <c r="A20" s="5" t="s">
        <v>16</v>
      </c>
      <c r="B20" s="5"/>
      <c r="C20" s="5"/>
      <c r="D20" s="8"/>
      <c r="E20" s="24">
        <v>21.75</v>
      </c>
    </row>
    <row r="21" spans="1:8" ht="16.5" thickBot="1">
      <c r="A21" s="5" t="s">
        <v>56</v>
      </c>
      <c r="B21" s="5"/>
      <c r="C21" s="5"/>
      <c r="D21" s="8"/>
      <c r="E21" s="9">
        <v>9.5500000000000007</v>
      </c>
      <c r="G21" s="87" t="s">
        <v>57</v>
      </c>
      <c r="H21" s="88" t="s">
        <v>58</v>
      </c>
    </row>
    <row r="22" spans="1:8" ht="16.5" thickBot="1">
      <c r="A22" s="5" t="s">
        <v>59</v>
      </c>
      <c r="B22" s="5"/>
      <c r="C22" s="10"/>
      <c r="D22" s="20">
        <v>0.2</v>
      </c>
      <c r="E22" s="9">
        <f>E21*D22</f>
        <v>1.9100000000000001</v>
      </c>
      <c r="F22" s="12"/>
      <c r="G22" s="87" t="s">
        <v>60</v>
      </c>
      <c r="H22" s="88" t="s">
        <v>61</v>
      </c>
    </row>
    <row r="23" spans="1:8" ht="16.5" thickBot="1">
      <c r="A23" s="5" t="s">
        <v>62</v>
      </c>
      <c r="B23" s="5"/>
      <c r="C23" s="5"/>
      <c r="D23" s="8"/>
      <c r="E23" s="9">
        <f>E21-E22</f>
        <v>7.6400000000000006</v>
      </c>
      <c r="G23" s="87" t="s">
        <v>63</v>
      </c>
      <c r="H23" s="88" t="s">
        <v>64</v>
      </c>
    </row>
    <row r="24" spans="1:8" ht="16.5" thickBot="1">
      <c r="A24" s="5" t="s">
        <v>52</v>
      </c>
      <c r="B24" s="5" t="s">
        <v>65</v>
      </c>
      <c r="C24" s="5"/>
      <c r="D24" s="8">
        <v>21.75</v>
      </c>
      <c r="E24" s="9">
        <f>E23*D24</f>
        <v>166.17000000000002</v>
      </c>
      <c r="G24" s="87" t="s">
        <v>66</v>
      </c>
      <c r="H24" s="88" t="s">
        <v>67</v>
      </c>
    </row>
    <row r="25" spans="1:8" ht="16.5" thickBot="1">
      <c r="D25" s="438"/>
      <c r="G25" s="87" t="s">
        <v>68</v>
      </c>
      <c r="H25" s="88" t="s">
        <v>69</v>
      </c>
    </row>
    <row r="26" spans="1:8" ht="16.5" thickBot="1">
      <c r="B26" s="494" t="s">
        <v>40</v>
      </c>
      <c r="C26" s="494"/>
      <c r="D26" s="494"/>
      <c r="G26" s="87" t="s">
        <v>70</v>
      </c>
      <c r="H26" s="88" t="s">
        <v>71</v>
      </c>
    </row>
    <row r="27" spans="1:8" ht="15.75">
      <c r="A27" s="55" t="s">
        <v>72</v>
      </c>
      <c r="B27" s="5"/>
      <c r="C27" s="5"/>
      <c r="D27" s="8"/>
      <c r="E27" s="9" t="s">
        <v>45</v>
      </c>
    </row>
    <row r="28" spans="1:8">
      <c r="A28" s="5" t="s">
        <v>73</v>
      </c>
      <c r="B28" s="5"/>
      <c r="C28" s="5"/>
      <c r="D28" s="8"/>
      <c r="E28" s="13">
        <v>1</v>
      </c>
    </row>
    <row r="29" spans="1:8">
      <c r="A29" s="5" t="s">
        <v>56</v>
      </c>
      <c r="B29" s="5"/>
      <c r="C29" s="5"/>
      <c r="D29" s="8"/>
      <c r="E29" s="9">
        <v>76.08</v>
      </c>
    </row>
    <row r="30" spans="1:8" ht="30">
      <c r="A30" s="5" t="s">
        <v>74</v>
      </c>
      <c r="B30" s="5" t="s">
        <v>75</v>
      </c>
      <c r="C30" s="5"/>
      <c r="D30" s="20">
        <v>0.05</v>
      </c>
      <c r="E30" s="9">
        <f>E29*D30</f>
        <v>3.8040000000000003</v>
      </c>
    </row>
    <row r="31" spans="1:8">
      <c r="A31" s="5" t="s">
        <v>52</v>
      </c>
      <c r="B31" s="5"/>
      <c r="C31" s="5"/>
      <c r="D31" s="8"/>
      <c r="E31" s="9">
        <f>E29-E30</f>
        <v>72.275999999999996</v>
      </c>
    </row>
    <row r="33" spans="1:6" ht="15.75">
      <c r="B33" s="504" t="s">
        <v>40</v>
      </c>
      <c r="C33" s="504"/>
      <c r="D33" s="504"/>
    </row>
    <row r="34" spans="1:6" ht="15.75">
      <c r="A34" s="55" t="s">
        <v>76</v>
      </c>
      <c r="B34" s="5"/>
      <c r="C34" s="5"/>
      <c r="D34" s="8"/>
      <c r="E34" s="5" t="s">
        <v>55</v>
      </c>
    </row>
    <row r="35" spans="1:6">
      <c r="A35" s="5" t="s">
        <v>73</v>
      </c>
      <c r="B35" s="5"/>
      <c r="C35" s="5"/>
      <c r="D35" s="8"/>
      <c r="E35" s="13">
        <v>1</v>
      </c>
    </row>
    <row r="36" spans="1:6">
      <c r="A36" s="5" t="s">
        <v>56</v>
      </c>
      <c r="B36" s="5"/>
      <c r="C36" s="5"/>
      <c r="D36" s="8"/>
      <c r="E36" s="9">
        <v>91.84</v>
      </c>
    </row>
    <row r="37" spans="1:6" ht="30">
      <c r="A37" s="5" t="s">
        <v>74</v>
      </c>
      <c r="B37" s="5" t="s">
        <v>75</v>
      </c>
      <c r="C37" s="5"/>
      <c r="D37" s="20">
        <v>0.05</v>
      </c>
      <c r="E37" s="9">
        <f>D37*E7</f>
        <v>48.221499999999999</v>
      </c>
    </row>
    <row r="38" spans="1:6">
      <c r="A38" s="5" t="s">
        <v>52</v>
      </c>
      <c r="B38" s="5"/>
      <c r="C38" s="5"/>
      <c r="D38" s="8"/>
      <c r="E38" s="9">
        <f>E36-E37</f>
        <v>43.618500000000004</v>
      </c>
    </row>
    <row r="39" spans="1:6" ht="15.75">
      <c r="B39" s="3"/>
      <c r="D39" s="438"/>
    </row>
    <row r="40" spans="1:6" ht="15.75">
      <c r="B40" s="494" t="s">
        <v>40</v>
      </c>
      <c r="C40" s="494"/>
      <c r="D40" s="494"/>
    </row>
    <row r="41" spans="1:6" ht="15.75">
      <c r="A41" s="55" t="s">
        <v>77</v>
      </c>
      <c r="B41" s="4"/>
      <c r="C41" s="5"/>
      <c r="D41" s="8"/>
      <c r="E41" s="9" t="s">
        <v>55</v>
      </c>
    </row>
    <row r="42" spans="1:6" ht="15.75">
      <c r="A42" s="5" t="s">
        <v>73</v>
      </c>
      <c r="B42" s="4"/>
      <c r="C42" s="5"/>
      <c r="D42" s="8"/>
      <c r="E42" s="13">
        <v>1</v>
      </c>
    </row>
    <row r="43" spans="1:6" ht="15.75">
      <c r="A43" s="5" t="s">
        <v>56</v>
      </c>
      <c r="B43" s="4"/>
      <c r="C43" s="5"/>
      <c r="D43" s="20">
        <v>0.12</v>
      </c>
      <c r="E43" s="9">
        <f>D43*E7</f>
        <v>115.73159999999999</v>
      </c>
    </row>
    <row r="44" spans="1:6" ht="30">
      <c r="A44" s="5" t="s">
        <v>78</v>
      </c>
      <c r="B44" s="4"/>
      <c r="C44" s="5"/>
      <c r="D44" s="21">
        <v>0.36799999999999999</v>
      </c>
      <c r="E44" s="9">
        <f>E43*D44</f>
        <v>42.589228799999994</v>
      </c>
      <c r="F44" s="11"/>
    </row>
    <row r="45" spans="1:6" ht="15.75">
      <c r="A45" s="5" t="s">
        <v>52</v>
      </c>
      <c r="B45" s="4"/>
      <c r="C45" s="5"/>
      <c r="D45" s="8"/>
      <c r="E45" s="56">
        <f>E43+E44</f>
        <v>158.32082879999999</v>
      </c>
    </row>
    <row r="46" spans="1:6" ht="15.75">
      <c r="B46" s="3"/>
      <c r="D46" s="438"/>
    </row>
    <row r="47" spans="1:6" ht="15.75">
      <c r="B47" s="494" t="s">
        <v>40</v>
      </c>
      <c r="C47" s="494"/>
      <c r="D47" s="494"/>
    </row>
    <row r="48" spans="1:6" ht="15.75">
      <c r="A48" s="55" t="s">
        <v>79</v>
      </c>
      <c r="B48" s="5"/>
      <c r="C48" s="5"/>
      <c r="D48" s="8"/>
      <c r="E48" s="8" t="s">
        <v>45</v>
      </c>
    </row>
    <row r="49" spans="1:6">
      <c r="A49" s="5" t="s">
        <v>16</v>
      </c>
      <c r="B49" s="5"/>
      <c r="C49" s="5"/>
      <c r="D49" s="8"/>
      <c r="E49" s="25">
        <v>1</v>
      </c>
    </row>
    <row r="50" spans="1:6" ht="31.5">
      <c r="A50" s="5" t="s">
        <v>56</v>
      </c>
      <c r="B50" s="29" t="s">
        <v>80</v>
      </c>
      <c r="C50" s="29"/>
      <c r="D50" s="30">
        <v>1.5</v>
      </c>
      <c r="E50" s="9">
        <f>E7*D50</f>
        <v>1446.645</v>
      </c>
    </row>
    <row r="51" spans="1:6" ht="47.25">
      <c r="A51" s="5" t="s">
        <v>81</v>
      </c>
      <c r="B51" s="29" t="s">
        <v>82</v>
      </c>
      <c r="C51" s="29"/>
      <c r="D51" s="34"/>
      <c r="E51" s="57">
        <v>8.0000000000000004E-4</v>
      </c>
    </row>
    <row r="52" spans="1:6">
      <c r="A52" s="5" t="s">
        <v>83</v>
      </c>
      <c r="B52" s="5"/>
      <c r="C52" s="5"/>
      <c r="D52" s="8"/>
      <c r="E52" s="9">
        <f>E51*E50*E49</f>
        <v>1.157316</v>
      </c>
      <c r="F52" s="11"/>
    </row>
    <row r="53" spans="1:6">
      <c r="A53" s="5" t="s">
        <v>52</v>
      </c>
      <c r="B53" s="5"/>
      <c r="C53" s="5"/>
      <c r="D53" s="8"/>
      <c r="E53" s="9">
        <f>E52/12</f>
        <v>9.6443000000000001E-2</v>
      </c>
    </row>
    <row r="55" spans="1:6" ht="15.75">
      <c r="B55" s="494" t="s">
        <v>40</v>
      </c>
      <c r="C55" s="494"/>
      <c r="D55" s="494"/>
    </row>
    <row r="56" spans="1:6" ht="15.75">
      <c r="A56" s="55" t="s">
        <v>84</v>
      </c>
      <c r="B56" s="5"/>
      <c r="C56" s="5"/>
      <c r="D56" s="8"/>
      <c r="E56" s="8" t="s">
        <v>55</v>
      </c>
    </row>
    <row r="57" spans="1:6">
      <c r="A57" s="5" t="s">
        <v>16</v>
      </c>
      <c r="B57" s="5"/>
      <c r="C57" s="5"/>
      <c r="D57" s="8"/>
      <c r="E57" s="25">
        <v>1</v>
      </c>
    </row>
    <row r="58" spans="1:6" ht="47.25">
      <c r="A58" s="5" t="s">
        <v>85</v>
      </c>
      <c r="B58" s="29" t="s">
        <v>86</v>
      </c>
      <c r="C58" s="5"/>
      <c r="D58" s="8"/>
      <c r="E58" s="9">
        <v>232.43</v>
      </c>
    </row>
    <row r="59" spans="1:6">
      <c r="A59" s="5" t="s">
        <v>87</v>
      </c>
      <c r="B59" s="5"/>
      <c r="C59" s="5"/>
      <c r="D59" s="8"/>
      <c r="E59" s="9">
        <f>(E58*E57)/24</f>
        <v>9.6845833333333342</v>
      </c>
    </row>
    <row r="61" spans="1:6" ht="15.75">
      <c r="B61" s="494" t="s">
        <v>40</v>
      </c>
      <c r="C61" s="494"/>
      <c r="D61" s="494"/>
    </row>
    <row r="62" spans="1:6" ht="15.75">
      <c r="A62" s="55" t="s">
        <v>88</v>
      </c>
      <c r="B62" s="5"/>
      <c r="C62" s="5"/>
      <c r="D62" s="8"/>
      <c r="E62" s="8" t="s">
        <v>55</v>
      </c>
    </row>
    <row r="63" spans="1:6">
      <c r="A63" s="5" t="s">
        <v>16</v>
      </c>
      <c r="B63" s="5"/>
      <c r="C63" s="5"/>
      <c r="D63" s="8"/>
      <c r="E63" s="25">
        <v>1</v>
      </c>
    </row>
    <row r="64" spans="1:6" ht="47.25" customHeight="1">
      <c r="A64" s="5" t="s">
        <v>56</v>
      </c>
      <c r="B64" s="509" t="s">
        <v>89</v>
      </c>
      <c r="C64" s="510"/>
      <c r="D64" s="8"/>
      <c r="E64" s="9">
        <v>14.38</v>
      </c>
    </row>
    <row r="65" spans="1:5">
      <c r="A65" s="5" t="s">
        <v>87</v>
      </c>
      <c r="B65" s="5"/>
      <c r="C65" s="5"/>
      <c r="D65" s="8"/>
      <c r="E65" s="9">
        <f>E64*E63</f>
        <v>14.38</v>
      </c>
    </row>
    <row r="66" spans="1:5">
      <c r="A66" s="14"/>
      <c r="B66" s="14"/>
      <c r="C66" s="14"/>
      <c r="D66" s="22"/>
      <c r="E66" s="15"/>
    </row>
    <row r="67" spans="1:5" ht="15.75">
      <c r="B67" s="504" t="s">
        <v>40</v>
      </c>
      <c r="C67" s="504"/>
      <c r="D67" s="504"/>
    </row>
    <row r="68" spans="1:5" ht="15.75">
      <c r="A68" s="491" t="s">
        <v>90</v>
      </c>
      <c r="B68" s="492"/>
      <c r="C68" s="492"/>
      <c r="D68" s="492"/>
      <c r="E68" s="493"/>
    </row>
    <row r="69" spans="1:5" ht="31.5">
      <c r="A69" s="4" t="s">
        <v>13</v>
      </c>
      <c r="B69" s="4" t="s">
        <v>91</v>
      </c>
      <c r="C69" s="4" t="s">
        <v>92</v>
      </c>
      <c r="D69" s="23" t="s">
        <v>93</v>
      </c>
      <c r="E69" s="4" t="s">
        <v>94</v>
      </c>
    </row>
    <row r="70" spans="1:5">
      <c r="A70" s="5" t="s">
        <v>95</v>
      </c>
      <c r="B70" s="9">
        <v>28.98</v>
      </c>
      <c r="C70" s="5">
        <v>6</v>
      </c>
      <c r="D70" s="8">
        <v>2</v>
      </c>
      <c r="E70" s="9">
        <f>(B70*D70)/C70</f>
        <v>9.66</v>
      </c>
    </row>
    <row r="71" spans="1:5">
      <c r="A71" s="5" t="s">
        <v>96</v>
      </c>
      <c r="B71" s="9">
        <v>30.63</v>
      </c>
      <c r="C71" s="5">
        <v>8</v>
      </c>
      <c r="D71" s="8">
        <v>2</v>
      </c>
      <c r="E71" s="9">
        <f t="shared" ref="E71:E81" si="0">(B71*D71)/C71</f>
        <v>7.6574999999999998</v>
      </c>
    </row>
    <row r="72" spans="1:5">
      <c r="A72" s="5" t="s">
        <v>97</v>
      </c>
      <c r="B72" s="9">
        <v>27.97</v>
      </c>
      <c r="C72" s="5">
        <v>8</v>
      </c>
      <c r="D72" s="8">
        <v>2</v>
      </c>
      <c r="E72" s="9">
        <f t="shared" si="0"/>
        <v>6.9924999999999997</v>
      </c>
    </row>
    <row r="73" spans="1:5">
      <c r="A73" s="5" t="s">
        <v>98</v>
      </c>
      <c r="B73" s="9">
        <v>26.85</v>
      </c>
      <c r="C73" s="5">
        <v>5</v>
      </c>
      <c r="D73" s="8">
        <v>2</v>
      </c>
      <c r="E73" s="9">
        <f t="shared" si="0"/>
        <v>10.74</v>
      </c>
    </row>
    <row r="74" spans="1:5">
      <c r="A74" s="5" t="s">
        <v>99</v>
      </c>
      <c r="B74" s="9">
        <v>9.35</v>
      </c>
      <c r="C74" s="5">
        <v>18</v>
      </c>
      <c r="D74" s="8">
        <v>1</v>
      </c>
      <c r="E74" s="9">
        <f t="shared" si="0"/>
        <v>0.51944444444444438</v>
      </c>
    </row>
    <row r="75" spans="1:5">
      <c r="A75" s="5" t="s">
        <v>100</v>
      </c>
      <c r="B75" s="9">
        <v>4.41</v>
      </c>
      <c r="C75" s="5">
        <v>30</v>
      </c>
      <c r="D75" s="8">
        <v>1</v>
      </c>
      <c r="E75" s="9">
        <f t="shared" si="0"/>
        <v>0.14699999999999999</v>
      </c>
    </row>
    <row r="76" spans="1:5">
      <c r="A76" s="5" t="s">
        <v>101</v>
      </c>
      <c r="B76" s="9">
        <v>54.1</v>
      </c>
      <c r="C76" s="5">
        <v>24</v>
      </c>
      <c r="D76" s="8">
        <v>1</v>
      </c>
      <c r="E76" s="9">
        <f t="shared" si="0"/>
        <v>2.2541666666666669</v>
      </c>
    </row>
    <row r="77" spans="1:5">
      <c r="A77" s="5" t="s">
        <v>102</v>
      </c>
      <c r="B77" s="9">
        <v>4.83</v>
      </c>
      <c r="C77" s="5">
        <v>3</v>
      </c>
      <c r="D77" s="8">
        <v>3</v>
      </c>
      <c r="E77" s="9">
        <f t="shared" si="0"/>
        <v>4.83</v>
      </c>
    </row>
    <row r="78" spans="1:5">
      <c r="A78" s="5" t="s">
        <v>103</v>
      </c>
      <c r="B78" s="9">
        <v>10.210000000000001</v>
      </c>
      <c r="C78" s="5">
        <v>15</v>
      </c>
      <c r="D78" s="8">
        <v>1</v>
      </c>
      <c r="E78" s="9">
        <f t="shared" si="0"/>
        <v>0.68066666666666675</v>
      </c>
    </row>
    <row r="79" spans="1:5">
      <c r="A79" s="5" t="s">
        <v>104</v>
      </c>
      <c r="B79" s="9">
        <v>43.5</v>
      </c>
      <c r="C79" s="5">
        <v>30</v>
      </c>
      <c r="D79" s="8">
        <v>1</v>
      </c>
      <c r="E79" s="9">
        <f t="shared" si="0"/>
        <v>1.45</v>
      </c>
    </row>
    <row r="80" spans="1:5">
      <c r="A80" s="5" t="s">
        <v>105</v>
      </c>
      <c r="B80" s="9">
        <v>0.38</v>
      </c>
      <c r="C80" s="5">
        <v>6</v>
      </c>
      <c r="D80" s="8">
        <v>1</v>
      </c>
      <c r="E80" s="9">
        <f t="shared" si="0"/>
        <v>6.3333333333333339E-2</v>
      </c>
    </row>
    <row r="81" spans="1:5">
      <c r="A81" s="5" t="s">
        <v>106</v>
      </c>
      <c r="B81" s="9">
        <v>14</v>
      </c>
      <c r="C81" s="5">
        <v>6</v>
      </c>
      <c r="D81" s="8">
        <v>1</v>
      </c>
      <c r="E81" s="9">
        <f t="shared" si="0"/>
        <v>2.3333333333333335</v>
      </c>
    </row>
    <row r="82" spans="1:5" s="3" customFormat="1" ht="15.75">
      <c r="A82" s="4" t="s">
        <v>52</v>
      </c>
      <c r="B82" s="26"/>
      <c r="C82" s="4"/>
      <c r="D82" s="23"/>
      <c r="E82" s="26">
        <f>SUM(E70:E81)</f>
        <v>47.327944444444448</v>
      </c>
    </row>
    <row r="84" spans="1:5" ht="15.75">
      <c r="B84" s="504" t="s">
        <v>40</v>
      </c>
      <c r="C84" s="504"/>
      <c r="D84" s="504"/>
    </row>
    <row r="85" spans="1:5" ht="15.75">
      <c r="A85" s="505" t="s">
        <v>107</v>
      </c>
      <c r="B85" s="506"/>
      <c r="C85" s="506"/>
      <c r="D85" s="506"/>
      <c r="E85" s="507"/>
    </row>
    <row r="86" spans="1:5" ht="31.5">
      <c r="A86" s="4" t="s">
        <v>13</v>
      </c>
      <c r="B86" s="4" t="s">
        <v>91</v>
      </c>
      <c r="C86" s="4" t="s">
        <v>92</v>
      </c>
      <c r="D86" s="23" t="s">
        <v>93</v>
      </c>
      <c r="E86" s="4" t="s">
        <v>94</v>
      </c>
    </row>
    <row r="87" spans="1:5">
      <c r="A87" s="5" t="s">
        <v>108</v>
      </c>
      <c r="B87" s="9">
        <v>19.88</v>
      </c>
      <c r="C87" s="8">
        <v>6</v>
      </c>
      <c r="D87" s="8">
        <v>1</v>
      </c>
      <c r="E87" s="16">
        <f t="shared" ref="E87:E92" si="1">(B87*D87)/C87</f>
        <v>3.313333333333333</v>
      </c>
    </row>
    <row r="88" spans="1:5">
      <c r="A88" s="5" t="s">
        <v>109</v>
      </c>
      <c r="B88" s="9">
        <v>29.17</v>
      </c>
      <c r="C88" s="8">
        <v>30</v>
      </c>
      <c r="D88" s="8">
        <v>1</v>
      </c>
      <c r="E88" s="16">
        <f t="shared" si="1"/>
        <v>0.97233333333333338</v>
      </c>
    </row>
    <row r="89" spans="1:5">
      <c r="A89" s="5" t="s">
        <v>110</v>
      </c>
      <c r="B89" s="9">
        <v>11.79</v>
      </c>
      <c r="C89" s="8">
        <v>30</v>
      </c>
      <c r="D89" s="8">
        <v>1</v>
      </c>
      <c r="E89" s="16">
        <f t="shared" si="1"/>
        <v>0.39299999999999996</v>
      </c>
    </row>
    <row r="90" spans="1:5">
      <c r="A90" s="5" t="s">
        <v>111</v>
      </c>
      <c r="B90" s="9">
        <v>10.57</v>
      </c>
      <c r="C90" s="8">
        <v>30</v>
      </c>
      <c r="D90" s="8">
        <v>1</v>
      </c>
      <c r="E90" s="16">
        <f t="shared" si="1"/>
        <v>0.35233333333333333</v>
      </c>
    </row>
    <row r="91" spans="1:5">
      <c r="A91" s="5" t="s">
        <v>112</v>
      </c>
      <c r="B91" s="9">
        <v>2.88</v>
      </c>
      <c r="C91" s="8">
        <v>30</v>
      </c>
      <c r="D91" s="8">
        <v>1</v>
      </c>
      <c r="E91" s="16">
        <f t="shared" si="1"/>
        <v>9.6000000000000002E-2</v>
      </c>
    </row>
    <row r="92" spans="1:5">
      <c r="A92" s="5" t="s">
        <v>113</v>
      </c>
      <c r="B92" s="9">
        <v>527.5</v>
      </c>
      <c r="C92" s="8">
        <v>30</v>
      </c>
      <c r="D92" s="8">
        <v>1</v>
      </c>
      <c r="E92" s="16">
        <f t="shared" si="1"/>
        <v>17.583333333333332</v>
      </c>
    </row>
    <row r="93" spans="1:5" s="3" customFormat="1" ht="15.75">
      <c r="A93" s="4" t="s">
        <v>87</v>
      </c>
      <c r="B93" s="26"/>
      <c r="C93" s="4"/>
      <c r="D93" s="23"/>
      <c r="E93" s="17">
        <f>SUM(E87:E92)</f>
        <v>22.710333333333331</v>
      </c>
    </row>
    <row r="94" spans="1:5" s="61" customFormat="1" ht="16.5" thickBot="1">
      <c r="D94" s="62"/>
      <c r="E94" s="63"/>
    </row>
    <row r="95" spans="1:5" s="3" customFormat="1" ht="16.5" thickBot="1">
      <c r="A95" s="64" t="s">
        <v>114</v>
      </c>
      <c r="B95" s="65"/>
      <c r="C95" s="65"/>
      <c r="D95" s="18"/>
      <c r="E95" s="66">
        <f>E82+E93</f>
        <v>70.038277777777779</v>
      </c>
    </row>
    <row r="96" spans="1:5" s="3" customFormat="1" ht="15.75">
      <c r="A96" s="59"/>
      <c r="B96" s="59"/>
      <c r="C96" s="59"/>
      <c r="D96" s="60"/>
      <c r="E96" s="61"/>
    </row>
    <row r="97" spans="1:10" ht="15.75">
      <c r="A97" s="508" t="s">
        <v>115</v>
      </c>
      <c r="B97" s="508"/>
      <c r="C97" s="508"/>
      <c r="D97" s="508"/>
      <c r="E97" s="508"/>
    </row>
    <row r="99" spans="1:10" ht="15.75">
      <c r="A99" s="58" t="s">
        <v>116</v>
      </c>
      <c r="B99" s="67"/>
      <c r="C99" s="67"/>
      <c r="D99" s="68"/>
      <c r="E99" s="69"/>
    </row>
    <row r="100" spans="1:10" s="27" customFormat="1" ht="15.75">
      <c r="A100" s="29" t="s">
        <v>117</v>
      </c>
      <c r="B100" s="29"/>
      <c r="C100" s="29"/>
      <c r="D100" s="30"/>
      <c r="E100" s="31">
        <f>E7</f>
        <v>964.43</v>
      </c>
    </row>
    <row r="101" spans="1:10" s="27" customFormat="1" ht="15.75">
      <c r="A101" s="29" t="s">
        <v>118</v>
      </c>
      <c r="B101" s="29" t="s">
        <v>119</v>
      </c>
      <c r="C101" s="29"/>
      <c r="D101" s="30"/>
      <c r="E101" s="31">
        <f>E100/220</f>
        <v>4.3837727272727269</v>
      </c>
      <c r="F101" s="33"/>
    </row>
    <row r="102" spans="1:10" s="27" customFormat="1" ht="31.5">
      <c r="A102" s="29" t="s">
        <v>120</v>
      </c>
      <c r="B102" s="29" t="s">
        <v>121</v>
      </c>
      <c r="C102" s="29"/>
      <c r="D102" s="30">
        <v>1.6</v>
      </c>
      <c r="E102" s="31">
        <f>E101*D102</f>
        <v>7.0140363636363636</v>
      </c>
      <c r="F102" s="33"/>
    </row>
    <row r="103" spans="1:10" s="27" customFormat="1" ht="31.5">
      <c r="A103" s="29" t="s">
        <v>122</v>
      </c>
      <c r="B103" s="29" t="s">
        <v>123</v>
      </c>
      <c r="C103" s="29"/>
      <c r="D103" s="30"/>
      <c r="E103" s="31">
        <f>E102/6</f>
        <v>1.1690060606060606</v>
      </c>
      <c r="F103" s="33"/>
    </row>
    <row r="104" spans="1:10" s="27" customFormat="1" ht="15.75">
      <c r="A104" s="29" t="s">
        <v>124</v>
      </c>
      <c r="B104" s="29" t="s">
        <v>125</v>
      </c>
      <c r="C104" s="29"/>
      <c r="D104" s="32">
        <v>0.12</v>
      </c>
      <c r="E104" s="31">
        <f>E102*D104</f>
        <v>0.84168436363636356</v>
      </c>
    </row>
    <row r="105" spans="1:10" s="42" customFormat="1" ht="15.75">
      <c r="A105" s="39" t="s">
        <v>126</v>
      </c>
      <c r="B105" s="29" t="s">
        <v>127</v>
      </c>
      <c r="C105" s="39"/>
      <c r="D105" s="43">
        <v>0.12</v>
      </c>
      <c r="E105" s="40">
        <f>E103*D105</f>
        <v>0.14028072727272728</v>
      </c>
      <c r="F105" s="41"/>
    </row>
    <row r="106" spans="1:10" s="37" customFormat="1" ht="63">
      <c r="A106" s="51" t="s">
        <v>128</v>
      </c>
      <c r="B106" s="51" t="s">
        <v>129</v>
      </c>
      <c r="C106" s="51"/>
      <c r="D106" s="52"/>
      <c r="E106" s="53">
        <v>9.16</v>
      </c>
      <c r="F106" s="38"/>
      <c r="J106" s="44"/>
    </row>
    <row r="107" spans="1:10" s="37" customFormat="1" ht="15.75">
      <c r="A107" s="51" t="s">
        <v>130</v>
      </c>
      <c r="B107" s="51"/>
      <c r="C107" s="51"/>
      <c r="D107" s="54"/>
      <c r="E107" s="53">
        <v>15.36</v>
      </c>
      <c r="F107" s="71"/>
      <c r="J107" s="73"/>
    </row>
    <row r="108" spans="1:10" s="37" customFormat="1" ht="15.75">
      <c r="A108" s="51" t="s">
        <v>131</v>
      </c>
      <c r="B108" s="51"/>
      <c r="C108" s="51"/>
      <c r="D108" s="52"/>
      <c r="E108" s="51">
        <v>21.75</v>
      </c>
      <c r="F108" s="38"/>
      <c r="G108" s="72"/>
    </row>
    <row r="109" spans="1:10" s="27" customFormat="1" ht="15.75">
      <c r="A109" s="28" t="s">
        <v>132</v>
      </c>
      <c r="B109" s="28"/>
      <c r="C109" s="28"/>
      <c r="D109" s="35"/>
      <c r="E109" s="36">
        <f>E107*E108</f>
        <v>334.08</v>
      </c>
      <c r="F109" s="70"/>
    </row>
    <row r="111" spans="1:10" ht="15.75">
      <c r="A111" s="3" t="s">
        <v>133</v>
      </c>
      <c r="D111" s="438"/>
    </row>
    <row r="112" spans="1:10" ht="15.75">
      <c r="B112" s="494" t="s">
        <v>40</v>
      </c>
      <c r="C112" s="494"/>
      <c r="D112" s="494"/>
    </row>
    <row r="113" spans="1:6" s="3" customFormat="1" ht="31.5">
      <c r="A113" s="4" t="s">
        <v>134</v>
      </c>
      <c r="B113" s="4"/>
      <c r="C113" s="4"/>
      <c r="D113" s="23"/>
      <c r="E113" s="4" t="s">
        <v>135</v>
      </c>
    </row>
    <row r="114" spans="1:6">
      <c r="A114" s="5" t="s">
        <v>136</v>
      </c>
      <c r="B114" s="5"/>
      <c r="C114" s="5"/>
      <c r="D114" s="8"/>
      <c r="E114" s="9">
        <f>E7</f>
        <v>964.43</v>
      </c>
    </row>
    <row r="115" spans="1:6">
      <c r="A115" s="5" t="s">
        <v>137</v>
      </c>
      <c r="B115" s="5"/>
      <c r="C115" s="5"/>
      <c r="D115" s="8"/>
      <c r="E115" s="9">
        <f>E8</f>
        <v>688.21724799999993</v>
      </c>
    </row>
    <row r="116" spans="1:6">
      <c r="A116" s="5" t="s">
        <v>138</v>
      </c>
      <c r="B116" s="5"/>
      <c r="C116" s="5"/>
      <c r="D116" s="8"/>
      <c r="E116" s="9">
        <f>E16</f>
        <v>72.634200000000007</v>
      </c>
    </row>
    <row r="117" spans="1:6">
      <c r="A117" s="5" t="s">
        <v>54</v>
      </c>
      <c r="B117" s="5"/>
      <c r="C117" s="5"/>
      <c r="D117" s="8"/>
      <c r="E117" s="9">
        <f>E24</f>
        <v>166.17000000000002</v>
      </c>
    </row>
    <row r="118" spans="1:6">
      <c r="A118" s="5" t="s">
        <v>139</v>
      </c>
      <c r="B118" s="5"/>
      <c r="C118" s="5"/>
      <c r="D118" s="8"/>
      <c r="E118" s="9">
        <f>E31</f>
        <v>72.275999999999996</v>
      </c>
    </row>
    <row r="119" spans="1:6">
      <c r="A119" s="5" t="s">
        <v>76</v>
      </c>
      <c r="B119" s="5"/>
      <c r="C119" s="5"/>
      <c r="D119" s="8"/>
      <c r="E119" s="9">
        <f>E38</f>
        <v>43.618500000000004</v>
      </c>
    </row>
    <row r="120" spans="1:6">
      <c r="A120" s="5" t="s">
        <v>140</v>
      </c>
      <c r="B120" s="5"/>
      <c r="C120" s="5"/>
      <c r="D120" s="8"/>
      <c r="E120" s="9">
        <f>E45</f>
        <v>158.32082879999999</v>
      </c>
    </row>
    <row r="121" spans="1:6">
      <c r="A121" s="5" t="s">
        <v>141</v>
      </c>
      <c r="B121" s="5"/>
      <c r="C121" s="5"/>
      <c r="D121" s="8"/>
      <c r="E121" s="9">
        <f>E53</f>
        <v>9.6443000000000001E-2</v>
      </c>
    </row>
    <row r="122" spans="1:6">
      <c r="A122" s="5" t="s">
        <v>142</v>
      </c>
      <c r="B122" s="5"/>
      <c r="C122" s="5"/>
      <c r="D122" s="8"/>
      <c r="E122" s="9">
        <f>E59</f>
        <v>9.6845833333333342</v>
      </c>
    </row>
    <row r="123" spans="1:6">
      <c r="A123" s="5" t="s">
        <v>143</v>
      </c>
      <c r="B123" s="5"/>
      <c r="C123" s="5"/>
      <c r="D123" s="8"/>
      <c r="E123" s="9">
        <f>E65</f>
        <v>14.38</v>
      </c>
    </row>
    <row r="124" spans="1:6">
      <c r="A124" s="5" t="s">
        <v>144</v>
      </c>
      <c r="B124" s="5"/>
      <c r="C124" s="5"/>
      <c r="D124" s="8"/>
      <c r="E124" s="9">
        <f>E82</f>
        <v>47.327944444444448</v>
      </c>
    </row>
    <row r="125" spans="1:6" ht="30">
      <c r="A125" s="5" t="s">
        <v>145</v>
      </c>
      <c r="B125" s="5"/>
      <c r="C125" s="5"/>
      <c r="D125" s="8"/>
      <c r="E125" s="9">
        <f>E109</f>
        <v>334.08</v>
      </c>
    </row>
    <row r="126" spans="1:6" ht="19.5" customHeight="1">
      <c r="A126" s="4" t="s">
        <v>146</v>
      </c>
      <c r="B126" s="4"/>
      <c r="C126" s="4"/>
      <c r="D126" s="23"/>
      <c r="E126" s="26">
        <f>SUM(E114:E125)</f>
        <v>2571.2357475777771</v>
      </c>
      <c r="F126" s="12"/>
    </row>
    <row r="127" spans="1:6">
      <c r="D127" s="80">
        <v>0.2114</v>
      </c>
      <c r="E127" s="12">
        <f>E126*D127</f>
        <v>543.55923703794213</v>
      </c>
    </row>
    <row r="128" spans="1:6" ht="16.5" thickBot="1">
      <c r="A128" s="3" t="s">
        <v>147</v>
      </c>
      <c r="B128" s="3"/>
      <c r="C128" s="3"/>
      <c r="D128" s="83"/>
      <c r="E128" s="84">
        <f>SUM(E126:E127)</f>
        <v>3114.7949846157194</v>
      </c>
    </row>
    <row r="129" spans="1:8" s="3" customFormat="1" ht="23.25" customHeight="1" thickBot="1">
      <c r="A129" s="498" t="s">
        <v>148</v>
      </c>
      <c r="B129" s="499"/>
      <c r="C129" s="499"/>
      <c r="D129" s="499"/>
      <c r="E129" s="500"/>
    </row>
    <row r="130" spans="1:8" s="27" customFormat="1" ht="39" customHeight="1" thickBot="1">
      <c r="A130" s="495" t="s">
        <v>149</v>
      </c>
      <c r="B130" s="496"/>
      <c r="C130" s="496"/>
      <c r="D130" s="496"/>
      <c r="E130" s="497"/>
    </row>
    <row r="133" spans="1:8" ht="30.75" customHeight="1" thickBot="1">
      <c r="A133" s="501" t="s">
        <v>150</v>
      </c>
      <c r="B133" s="501"/>
      <c r="C133" s="501"/>
      <c r="D133" s="501"/>
      <c r="E133" s="501"/>
    </row>
    <row r="134" spans="1:8" s="49" customFormat="1" ht="16.5" thickBot="1">
      <c r="A134" s="48" t="s">
        <v>151</v>
      </c>
      <c r="B134" s="48"/>
      <c r="C134" s="48"/>
      <c r="D134" s="47" t="s">
        <v>152</v>
      </c>
      <c r="E134" s="48" t="s">
        <v>153</v>
      </c>
      <c r="F134" s="50"/>
    </row>
    <row r="135" spans="1:8" s="49" customFormat="1" ht="45.75" thickBot="1">
      <c r="A135" s="45" t="s">
        <v>154</v>
      </c>
      <c r="B135" s="45"/>
      <c r="C135" s="45"/>
      <c r="D135" s="45"/>
      <c r="E135" s="45"/>
      <c r="F135" s="50"/>
    </row>
    <row r="136" spans="1:8" s="49" customFormat="1" ht="16.5" thickBot="1">
      <c r="A136" s="45" t="s">
        <v>155</v>
      </c>
      <c r="B136" s="45"/>
      <c r="C136" s="45"/>
      <c r="D136" s="45"/>
      <c r="E136" s="45"/>
      <c r="F136" s="50"/>
      <c r="H136" s="79">
        <v>57226.44</v>
      </c>
    </row>
    <row r="137" spans="1:8" s="49" customFormat="1" ht="16.5" thickBot="1">
      <c r="A137" s="45" t="s">
        <v>156</v>
      </c>
      <c r="B137" s="45"/>
      <c r="C137" s="45"/>
      <c r="D137" s="45"/>
      <c r="E137" s="45"/>
      <c r="F137" s="50"/>
    </row>
    <row r="138" spans="1:8" s="49" customFormat="1" ht="16.5" thickBot="1">
      <c r="A138" s="45" t="s">
        <v>157</v>
      </c>
      <c r="B138" s="45"/>
      <c r="C138" s="45"/>
      <c r="D138" s="45"/>
      <c r="E138" s="45"/>
      <c r="F138" s="50"/>
    </row>
    <row r="139" spans="1:8" s="49" customFormat="1" ht="16.5" thickBot="1">
      <c r="A139" s="45" t="s">
        <v>158</v>
      </c>
      <c r="B139" s="45"/>
      <c r="C139" s="45"/>
      <c r="D139" s="45"/>
      <c r="E139" s="45"/>
      <c r="F139" s="50"/>
    </row>
    <row r="140" spans="1:8" s="49" customFormat="1" ht="16.5" thickBot="1">
      <c r="A140" s="45" t="s">
        <v>159</v>
      </c>
      <c r="B140" s="45"/>
      <c r="C140" s="45"/>
      <c r="D140" s="45"/>
      <c r="E140" s="45"/>
      <c r="F140" s="50"/>
    </row>
    <row r="141" spans="1:8" s="49" customFormat="1" ht="16.5" thickBot="1">
      <c r="A141" s="45" t="s">
        <v>160</v>
      </c>
      <c r="B141" s="45"/>
      <c r="C141" s="45"/>
      <c r="D141" s="45"/>
      <c r="E141" s="45"/>
      <c r="F141" s="50"/>
    </row>
    <row r="142" spans="1:8" s="49" customFormat="1" ht="16.5" thickBot="1">
      <c r="A142" s="48" t="s">
        <v>161</v>
      </c>
      <c r="B142" s="48"/>
      <c r="C142" s="48"/>
      <c r="D142" s="46"/>
      <c r="E142" s="46"/>
      <c r="F142" s="50"/>
    </row>
    <row r="144" spans="1:8" ht="15.75">
      <c r="A144" s="81" t="s">
        <v>162</v>
      </c>
      <c r="B144" s="409"/>
      <c r="C144" s="409"/>
      <c r="D144" s="409"/>
      <c r="E144" s="409"/>
      <c r="F144" s="409"/>
      <c r="G144" s="409"/>
    </row>
    <row r="145" spans="5:7">
      <c r="E145" s="409"/>
      <c r="F145" s="409"/>
      <c r="G145" s="409"/>
    </row>
    <row r="146" spans="5:7">
      <c r="E146" s="82"/>
      <c r="F146" s="409"/>
      <c r="G146" s="409"/>
    </row>
    <row r="147" spans="5:7">
      <c r="E147" s="409"/>
      <c r="F147" s="409"/>
      <c r="G147" s="409"/>
    </row>
    <row r="148" spans="5:7">
      <c r="E148" s="409"/>
      <c r="F148" s="409"/>
      <c r="G148" s="409"/>
    </row>
    <row r="149" spans="5:7">
      <c r="E149" s="409"/>
      <c r="F149" s="409"/>
      <c r="G149" s="409"/>
    </row>
    <row r="150" spans="5:7">
      <c r="E150" s="409"/>
      <c r="F150" s="409"/>
      <c r="G150" s="409"/>
    </row>
    <row r="151" spans="5:7">
      <c r="E151" s="409"/>
      <c r="F151" s="409"/>
      <c r="G151" s="409"/>
    </row>
    <row r="152" spans="5:7">
      <c r="E152" s="409"/>
      <c r="F152" s="409"/>
      <c r="G152" s="409"/>
    </row>
    <row r="153" spans="5:7">
      <c r="E153" s="409"/>
      <c r="F153" s="409"/>
      <c r="G153" s="409"/>
    </row>
    <row r="154" spans="5:7">
      <c r="E154" s="409"/>
      <c r="F154" s="409"/>
      <c r="G154" s="409"/>
    </row>
    <row r="155" spans="5:7">
      <c r="E155" s="409"/>
      <c r="F155" s="409"/>
      <c r="G155" s="409"/>
    </row>
    <row r="156" spans="5:7">
      <c r="E156" s="409"/>
      <c r="F156" s="409"/>
      <c r="G156" s="409"/>
    </row>
    <row r="157" spans="5:7">
      <c r="E157" s="409"/>
      <c r="F157" s="409"/>
      <c r="G157" s="409"/>
    </row>
    <row r="158" spans="5:7">
      <c r="E158" s="409"/>
      <c r="F158" s="409"/>
      <c r="G158" s="409"/>
    </row>
    <row r="159" spans="5:7">
      <c r="E159" s="409"/>
      <c r="F159" s="409"/>
      <c r="G159" s="409"/>
    </row>
    <row r="160" spans="5:7">
      <c r="E160" s="409"/>
      <c r="F160" s="409"/>
      <c r="G160" s="409"/>
    </row>
    <row r="161" spans="5:7">
      <c r="E161" s="409"/>
      <c r="F161" s="409"/>
      <c r="G161" s="409"/>
    </row>
    <row r="162" spans="5:7">
      <c r="E162" s="409"/>
      <c r="F162" s="409"/>
      <c r="G162" s="409"/>
    </row>
    <row r="163" spans="5:7">
      <c r="E163" s="409"/>
      <c r="F163" s="409"/>
      <c r="G163" s="409"/>
    </row>
    <row r="164" spans="5:7">
      <c r="E164" s="409"/>
      <c r="F164" s="409"/>
      <c r="G164" s="409"/>
    </row>
    <row r="165" spans="5:7">
      <c r="E165" s="409"/>
      <c r="F165" s="409"/>
      <c r="G165" s="409"/>
    </row>
    <row r="166" spans="5:7">
      <c r="E166" s="409"/>
      <c r="F166" s="409"/>
      <c r="G166" s="409"/>
    </row>
    <row r="167" spans="5:7">
      <c r="E167" s="409"/>
      <c r="F167" s="409"/>
      <c r="G167" s="409"/>
    </row>
    <row r="168" spans="5:7">
      <c r="E168" s="409"/>
      <c r="F168" s="409"/>
      <c r="G168" s="409"/>
    </row>
    <row r="169" spans="5:7">
      <c r="E169" s="409"/>
      <c r="F169" s="409"/>
      <c r="G169" s="409"/>
    </row>
    <row r="170" spans="5:7">
      <c r="E170" s="409"/>
      <c r="F170" s="409"/>
      <c r="G170" s="409"/>
    </row>
    <row r="171" spans="5:7">
      <c r="E171" s="409"/>
      <c r="F171" s="409"/>
      <c r="G171" s="409"/>
    </row>
    <row r="172" spans="5:7">
      <c r="E172" s="409"/>
      <c r="F172" s="409"/>
      <c r="G172" s="409"/>
    </row>
    <row r="173" spans="5:7">
      <c r="E173" s="409"/>
      <c r="F173" s="409"/>
      <c r="G173" s="409"/>
    </row>
    <row r="174" spans="5:7">
      <c r="E174" s="409"/>
      <c r="F174" s="409"/>
      <c r="G174" s="409"/>
    </row>
    <row r="175" spans="5:7">
      <c r="E175" s="409"/>
      <c r="F175" s="409"/>
      <c r="G175" s="409"/>
    </row>
    <row r="176" spans="5:7">
      <c r="E176" s="409"/>
      <c r="F176" s="409"/>
      <c r="G176" s="409"/>
    </row>
    <row r="177" spans="5:7">
      <c r="E177" s="409"/>
      <c r="F177" s="409"/>
      <c r="G177" s="409"/>
    </row>
    <row r="178" spans="5:7">
      <c r="E178" s="409"/>
      <c r="F178" s="409"/>
      <c r="G178" s="409"/>
    </row>
    <row r="179" spans="5:7">
      <c r="E179" s="409"/>
      <c r="F179" s="409"/>
      <c r="G179" s="409"/>
    </row>
    <row r="180" spans="5:7">
      <c r="E180" s="409"/>
      <c r="F180" s="409"/>
      <c r="G180" s="409"/>
    </row>
    <row r="181" spans="5:7">
      <c r="E181" s="409"/>
      <c r="F181" s="409"/>
      <c r="G181" s="409"/>
    </row>
    <row r="182" spans="5:7">
      <c r="E182" s="409"/>
      <c r="F182" s="409"/>
      <c r="G182" s="409"/>
    </row>
    <row r="183" spans="5:7">
      <c r="E183" s="409"/>
      <c r="F183" s="409"/>
      <c r="G183" s="409"/>
    </row>
    <row r="184" spans="5:7">
      <c r="E184" s="409"/>
      <c r="F184" s="409"/>
      <c r="G184" s="409"/>
    </row>
    <row r="185" spans="5:7">
      <c r="E185" s="409"/>
      <c r="F185" s="409"/>
      <c r="G185" s="409"/>
    </row>
    <row r="186" spans="5:7">
      <c r="E186" s="409"/>
      <c r="F186" s="409"/>
      <c r="G186" s="409"/>
    </row>
    <row r="187" spans="5:7">
      <c r="E187" s="409"/>
      <c r="F187" s="409"/>
      <c r="G187" s="409"/>
    </row>
    <row r="188" spans="5:7">
      <c r="E188" s="409"/>
      <c r="F188" s="409"/>
      <c r="G188" s="409"/>
    </row>
    <row r="189" spans="5:7">
      <c r="E189" s="409"/>
      <c r="F189" s="409"/>
      <c r="G189" s="409"/>
    </row>
    <row r="190" spans="5:7">
      <c r="E190" s="409"/>
      <c r="F190" s="409"/>
      <c r="G190" s="409"/>
    </row>
    <row r="191" spans="5:7">
      <c r="E191" s="409"/>
      <c r="F191" s="409"/>
      <c r="G191" s="409"/>
    </row>
    <row r="192" spans="5:7">
      <c r="E192" s="409"/>
      <c r="F192" s="409"/>
      <c r="G192" s="409"/>
    </row>
    <row r="193" spans="5:7">
      <c r="E193" s="409"/>
      <c r="F193" s="409"/>
      <c r="G193" s="409"/>
    </row>
    <row r="194" spans="5:7">
      <c r="E194" s="409"/>
      <c r="F194" s="409"/>
      <c r="G194" s="409"/>
    </row>
    <row r="195" spans="5:7">
      <c r="E195" s="409"/>
      <c r="F195" s="409"/>
      <c r="G195" s="409"/>
    </row>
    <row r="196" spans="5:7">
      <c r="E196" s="409"/>
      <c r="F196" s="409"/>
      <c r="G196" s="409"/>
    </row>
    <row r="197" spans="5:7">
      <c r="E197" s="409"/>
      <c r="F197" s="409"/>
      <c r="G197" s="409"/>
    </row>
    <row r="198" spans="5:7">
      <c r="E198" s="409"/>
      <c r="F198" s="409"/>
      <c r="G198" s="409"/>
    </row>
    <row r="199" spans="5:7">
      <c r="E199" s="409"/>
      <c r="F199" s="409"/>
      <c r="G199" s="409"/>
    </row>
    <row r="200" spans="5:7">
      <c r="E200" s="409"/>
      <c r="F200" s="409"/>
      <c r="G200" s="409"/>
    </row>
    <row r="201" spans="5:7">
      <c r="E201" s="409"/>
      <c r="F201" s="409"/>
      <c r="G201" s="409"/>
    </row>
    <row r="202" spans="5:7">
      <c r="E202" s="409"/>
      <c r="F202" s="409"/>
      <c r="G202" s="409"/>
    </row>
    <row r="203" spans="5:7">
      <c r="E203" s="409"/>
      <c r="F203" s="409"/>
      <c r="G203" s="409"/>
    </row>
    <row r="204" spans="5:7">
      <c r="E204" s="409"/>
      <c r="F204" s="409"/>
      <c r="G204" s="409"/>
    </row>
    <row r="205" spans="5:7">
      <c r="E205" s="409"/>
      <c r="F205" s="409"/>
      <c r="G205" s="409"/>
    </row>
    <row r="206" spans="5:7">
      <c r="E206" s="409"/>
      <c r="F206" s="409"/>
      <c r="G206" s="409"/>
    </row>
    <row r="207" spans="5:7">
      <c r="E207" s="409"/>
      <c r="F207" s="409"/>
      <c r="G207" s="409"/>
    </row>
    <row r="208" spans="5:7">
      <c r="E208" s="409"/>
      <c r="F208" s="409"/>
      <c r="G208" s="409"/>
    </row>
    <row r="209" spans="5:7">
      <c r="E209" s="409"/>
      <c r="F209" s="409"/>
      <c r="G209" s="409"/>
    </row>
    <row r="210" spans="5:7">
      <c r="E210" s="409"/>
      <c r="F210" s="409"/>
      <c r="G210" s="409"/>
    </row>
    <row r="211" spans="5:7">
      <c r="E211" s="409"/>
      <c r="F211" s="409"/>
      <c r="G211" s="409"/>
    </row>
    <row r="212" spans="5:7">
      <c r="E212" s="409"/>
      <c r="F212" s="409"/>
      <c r="G212" s="409"/>
    </row>
    <row r="213" spans="5:7">
      <c r="E213" s="409"/>
      <c r="F213" s="409"/>
      <c r="G213" s="409"/>
    </row>
    <row r="214" spans="5:7">
      <c r="E214" s="409"/>
      <c r="F214" s="409"/>
      <c r="G214" s="409"/>
    </row>
    <row r="215" spans="5:7">
      <c r="E215" s="409"/>
      <c r="F215" s="409"/>
      <c r="G215" s="409"/>
    </row>
    <row r="216" spans="5:7">
      <c r="E216" s="409"/>
      <c r="F216" s="409"/>
      <c r="G216" s="409"/>
    </row>
    <row r="217" spans="5:7">
      <c r="E217" s="409"/>
      <c r="F217" s="409"/>
      <c r="G217" s="409"/>
    </row>
    <row r="218" spans="5:7">
      <c r="E218" s="409"/>
      <c r="F218" s="409"/>
      <c r="G218" s="409"/>
    </row>
    <row r="219" spans="5:7">
      <c r="E219" s="409"/>
      <c r="F219" s="409"/>
      <c r="G219" s="409"/>
    </row>
    <row r="220" spans="5:7">
      <c r="E220" s="409"/>
      <c r="F220" s="409"/>
      <c r="G220" s="409"/>
    </row>
    <row r="221" spans="5:7">
      <c r="E221" s="409"/>
      <c r="F221" s="409"/>
      <c r="G221" s="409"/>
    </row>
    <row r="222" spans="5:7">
      <c r="E222" s="409"/>
      <c r="F222" s="409"/>
      <c r="G222" s="409"/>
    </row>
    <row r="223" spans="5:7">
      <c r="E223" s="409"/>
      <c r="F223" s="409"/>
      <c r="G223" s="409"/>
    </row>
    <row r="224" spans="5:7">
      <c r="E224" s="409"/>
      <c r="F224" s="409"/>
      <c r="G224" s="409"/>
    </row>
    <row r="225" spans="5:7">
      <c r="E225" s="409"/>
      <c r="F225" s="409"/>
      <c r="G225" s="409"/>
    </row>
    <row r="226" spans="5:7">
      <c r="E226" s="409"/>
      <c r="F226" s="409"/>
      <c r="G226" s="409"/>
    </row>
    <row r="227" spans="5:7">
      <c r="E227" s="409"/>
      <c r="F227" s="409"/>
      <c r="G227" s="409"/>
    </row>
    <row r="228" spans="5:7">
      <c r="E228" s="409"/>
      <c r="F228" s="409"/>
      <c r="G228" s="409"/>
    </row>
    <row r="229" spans="5:7">
      <c r="E229" s="409"/>
      <c r="F229" s="409"/>
      <c r="G229" s="409"/>
    </row>
    <row r="230" spans="5:7">
      <c r="E230" s="409"/>
      <c r="F230" s="409"/>
      <c r="G230" s="409"/>
    </row>
    <row r="231" spans="5:7">
      <c r="E231" s="409"/>
      <c r="F231" s="409"/>
      <c r="G231" s="409"/>
    </row>
    <row r="232" spans="5:7">
      <c r="E232" s="409"/>
      <c r="F232" s="409"/>
      <c r="G232" s="409"/>
    </row>
    <row r="233" spans="5:7">
      <c r="E233" s="409"/>
      <c r="F233" s="409"/>
      <c r="G233" s="409"/>
    </row>
    <row r="234" spans="5:7">
      <c r="E234" s="409"/>
      <c r="F234" s="409"/>
      <c r="G234" s="409"/>
    </row>
    <row r="235" spans="5:7">
      <c r="E235" s="409"/>
      <c r="F235" s="409"/>
      <c r="G235" s="409"/>
    </row>
    <row r="236" spans="5:7">
      <c r="E236" s="409"/>
      <c r="F236" s="409"/>
      <c r="G236" s="409"/>
    </row>
    <row r="237" spans="5:7">
      <c r="E237" s="409"/>
      <c r="F237" s="409"/>
      <c r="G237" s="409"/>
    </row>
    <row r="238" spans="5:7">
      <c r="E238" s="409"/>
      <c r="F238" s="409"/>
      <c r="G238" s="409"/>
    </row>
    <row r="239" spans="5:7">
      <c r="E239" s="409"/>
      <c r="F239" s="409"/>
      <c r="G239" s="409"/>
    </row>
    <row r="240" spans="5:7">
      <c r="E240" s="409"/>
      <c r="F240" s="409"/>
      <c r="G240" s="409"/>
    </row>
    <row r="241" spans="1:7">
      <c r="D241" s="438"/>
      <c r="E241" s="409"/>
      <c r="F241" s="409"/>
      <c r="G241" s="409"/>
    </row>
    <row r="242" spans="1:7">
      <c r="D242" s="438"/>
      <c r="E242" s="409"/>
      <c r="F242" s="409"/>
      <c r="G242" s="409"/>
    </row>
    <row r="243" spans="1:7">
      <c r="D243" s="438"/>
      <c r="E243" s="409"/>
      <c r="F243" s="409"/>
      <c r="G243" s="409"/>
    </row>
    <row r="244" spans="1:7">
      <c r="D244" s="438"/>
      <c r="E244" s="409"/>
      <c r="F244" s="409"/>
      <c r="G244" s="409"/>
    </row>
    <row r="245" spans="1:7">
      <c r="D245" s="438"/>
      <c r="E245" s="409"/>
      <c r="F245" s="409"/>
      <c r="G245" s="409"/>
    </row>
    <row r="246" spans="1:7">
      <c r="D246" s="438"/>
      <c r="E246" s="409"/>
      <c r="F246" s="409"/>
      <c r="G246" s="409"/>
    </row>
    <row r="247" spans="1:7">
      <c r="D247" s="438"/>
      <c r="E247" s="409"/>
      <c r="F247" s="409"/>
      <c r="G247" s="409"/>
    </row>
    <row r="248" spans="1:7">
      <c r="D248" s="438"/>
      <c r="E248" s="409"/>
      <c r="F248" s="409"/>
      <c r="G248" s="409"/>
    </row>
    <row r="249" spans="1:7">
      <c r="D249" s="438"/>
      <c r="E249" s="409"/>
      <c r="F249" s="409"/>
      <c r="G249" s="409"/>
    </row>
    <row r="250" spans="1:7">
      <c r="D250" s="438"/>
      <c r="E250" s="409"/>
      <c r="F250" s="409"/>
      <c r="G250" s="409"/>
    </row>
    <row r="251" spans="1:7">
      <c r="D251" s="438"/>
      <c r="E251" s="409"/>
      <c r="F251" s="409"/>
      <c r="G251" s="409"/>
    </row>
    <row r="252" spans="1:7">
      <c r="D252" s="438"/>
      <c r="E252" s="409"/>
      <c r="F252" s="409"/>
      <c r="G252" s="409"/>
    </row>
    <row r="253" spans="1:7">
      <c r="D253" s="438"/>
      <c r="E253" s="409"/>
      <c r="F253" s="409"/>
      <c r="G253" s="409"/>
    </row>
    <row r="254" spans="1:7">
      <c r="D254" s="438"/>
      <c r="E254" s="409"/>
      <c r="F254" s="409"/>
      <c r="G254" s="409"/>
    </row>
    <row r="255" spans="1:7">
      <c r="D255" s="438"/>
      <c r="E255" s="409"/>
      <c r="F255" s="409"/>
      <c r="G255" s="409"/>
    </row>
    <row r="256" spans="1:7">
      <c r="A256" s="502"/>
      <c r="B256" s="502"/>
      <c r="C256" s="503"/>
      <c r="D256" s="503"/>
      <c r="E256" s="159"/>
      <c r="F256" s="409"/>
      <c r="G256" s="409"/>
    </row>
    <row r="257" spans="6:7">
      <c r="F257" s="409"/>
      <c r="G257" s="409"/>
    </row>
    <row r="258" spans="6:7">
      <c r="F258" s="409"/>
      <c r="G258" s="409"/>
    </row>
    <row r="259" spans="6:7">
      <c r="F259" s="409"/>
      <c r="G259" s="409"/>
    </row>
    <row r="260" spans="6:7">
      <c r="F260" s="409"/>
      <c r="G260" s="409"/>
    </row>
    <row r="261" spans="6:7">
      <c r="F261" s="409"/>
      <c r="G261" s="409"/>
    </row>
    <row r="262" spans="6:7">
      <c r="F262" s="409"/>
      <c r="G262" s="409"/>
    </row>
    <row r="263" spans="6:7">
      <c r="F263" s="409"/>
      <c r="G263" s="409"/>
    </row>
    <row r="264" spans="6:7">
      <c r="F264" s="409"/>
      <c r="G264" s="409"/>
    </row>
    <row r="265" spans="6:7">
      <c r="F265" s="409"/>
      <c r="G265" s="409"/>
    </row>
    <row r="266" spans="6:7">
      <c r="F266" s="409"/>
      <c r="G266" s="409"/>
    </row>
    <row r="267" spans="6:7">
      <c r="F267" s="409"/>
      <c r="G267" s="409"/>
    </row>
    <row r="268" spans="6:7">
      <c r="F268" s="409"/>
      <c r="G268" s="409"/>
    </row>
    <row r="269" spans="6:7">
      <c r="F269" s="409"/>
      <c r="G269" s="409"/>
    </row>
    <row r="270" spans="6:7">
      <c r="F270" s="409"/>
      <c r="G270" s="409"/>
    </row>
    <row r="271" spans="6:7">
      <c r="F271" s="409"/>
      <c r="G271" s="409"/>
    </row>
    <row r="272" spans="6:7">
      <c r="F272" s="409"/>
      <c r="G272" s="409"/>
    </row>
    <row r="273" spans="6:7">
      <c r="F273" s="409"/>
      <c r="G273" s="409"/>
    </row>
    <row r="274" spans="6:7">
      <c r="F274" s="409"/>
      <c r="G274" s="409"/>
    </row>
    <row r="275" spans="6:7">
      <c r="F275" s="409"/>
      <c r="G275" s="409"/>
    </row>
    <row r="276" spans="6:7">
      <c r="F276" s="409"/>
      <c r="G276" s="409"/>
    </row>
    <row r="277" spans="6:7">
      <c r="F277" s="409"/>
      <c r="G277" s="409"/>
    </row>
    <row r="278" spans="6:7">
      <c r="F278" s="409"/>
      <c r="G278" s="409"/>
    </row>
    <row r="279" spans="6:7">
      <c r="F279" s="409"/>
      <c r="G279" s="409"/>
    </row>
    <row r="280" spans="6:7">
      <c r="F280" s="409"/>
      <c r="G280" s="409"/>
    </row>
    <row r="281" spans="6:7">
      <c r="F281" s="409"/>
      <c r="G281" s="409"/>
    </row>
    <row r="282" spans="6:7">
      <c r="F282" s="409"/>
      <c r="G282" s="409"/>
    </row>
    <row r="283" spans="6:7">
      <c r="F283" s="409"/>
      <c r="G283" s="409"/>
    </row>
    <row r="284" spans="6:7">
      <c r="F284" s="409"/>
      <c r="G284" s="409"/>
    </row>
    <row r="285" spans="6:7">
      <c r="F285" s="409"/>
      <c r="G285" s="409"/>
    </row>
    <row r="286" spans="6:7">
      <c r="F286" s="409"/>
      <c r="G286" s="409"/>
    </row>
    <row r="287" spans="6:7">
      <c r="F287" s="409"/>
      <c r="G287" s="409"/>
    </row>
    <row r="288" spans="6:7">
      <c r="F288" s="409"/>
      <c r="G288" s="409"/>
    </row>
    <row r="289" spans="6:7">
      <c r="F289" s="409"/>
      <c r="G289" s="409"/>
    </row>
    <row r="290" spans="6:7">
      <c r="F290" s="409"/>
      <c r="G290" s="409"/>
    </row>
    <row r="291" spans="6:7">
      <c r="F291" s="409"/>
      <c r="G291" s="409"/>
    </row>
    <row r="292" spans="6:7">
      <c r="F292" s="409"/>
      <c r="G292" s="409"/>
    </row>
    <row r="293" spans="6:7">
      <c r="F293" s="409"/>
      <c r="G293" s="409"/>
    </row>
    <row r="294" spans="6:7">
      <c r="F294" s="409"/>
      <c r="G294" s="409"/>
    </row>
    <row r="295" spans="6:7">
      <c r="F295" s="409"/>
      <c r="G295" s="409"/>
    </row>
    <row r="296" spans="6:7">
      <c r="F296" s="409"/>
      <c r="G296" s="409"/>
    </row>
    <row r="297" spans="6:7">
      <c r="F297" s="409"/>
      <c r="G297" s="409"/>
    </row>
    <row r="298" spans="6:7">
      <c r="F298" s="409"/>
      <c r="G298" s="409"/>
    </row>
    <row r="299" spans="6:7">
      <c r="F299" s="409"/>
      <c r="G299" s="409"/>
    </row>
    <row r="300" spans="6:7">
      <c r="F300" s="409"/>
      <c r="G300" s="409"/>
    </row>
    <row r="301" spans="6:7">
      <c r="F301" s="409"/>
      <c r="G301" s="409"/>
    </row>
    <row r="302" spans="6:7">
      <c r="F302" s="409"/>
      <c r="G302" s="409"/>
    </row>
    <row r="303" spans="6:7">
      <c r="F303" s="409"/>
      <c r="G303" s="409"/>
    </row>
    <row r="304" spans="6:7">
      <c r="F304" s="409"/>
      <c r="G304" s="409"/>
    </row>
    <row r="305" spans="6:7">
      <c r="F305" s="409"/>
      <c r="G305" s="409"/>
    </row>
    <row r="306" spans="6:7">
      <c r="F306" s="409"/>
      <c r="G306" s="409"/>
    </row>
    <row r="307" spans="6:7">
      <c r="F307" s="409"/>
      <c r="G307" s="409"/>
    </row>
    <row r="308" spans="6:7">
      <c r="F308" s="409"/>
      <c r="G308" s="409"/>
    </row>
    <row r="309" spans="6:7">
      <c r="F309" s="409"/>
      <c r="G309" s="409"/>
    </row>
    <row r="310" spans="6:7">
      <c r="F310" s="409"/>
      <c r="G310" s="409"/>
    </row>
    <row r="311" spans="6:7">
      <c r="F311" s="409"/>
      <c r="G311" s="409"/>
    </row>
    <row r="312" spans="6:7">
      <c r="F312" s="409"/>
      <c r="G312" s="409"/>
    </row>
    <row r="313" spans="6:7">
      <c r="F313" s="409"/>
      <c r="G313" s="409"/>
    </row>
    <row r="314" spans="6:7">
      <c r="F314" s="409"/>
      <c r="G314" s="409"/>
    </row>
    <row r="315" spans="6:7">
      <c r="F315" s="409"/>
      <c r="G315" s="409"/>
    </row>
    <row r="316" spans="6:7">
      <c r="F316" s="409"/>
      <c r="G316" s="409"/>
    </row>
    <row r="317" spans="6:7">
      <c r="F317" s="409"/>
      <c r="G317" s="409"/>
    </row>
    <row r="318" spans="6:7">
      <c r="F318" s="409"/>
      <c r="G318" s="409"/>
    </row>
    <row r="319" spans="6:7">
      <c r="F319" s="409"/>
      <c r="G319" s="409"/>
    </row>
    <row r="320" spans="6:7">
      <c r="F320" s="409"/>
      <c r="G320" s="409"/>
    </row>
    <row r="321" spans="6:7">
      <c r="F321" s="409"/>
      <c r="G321" s="409"/>
    </row>
    <row r="322" spans="6:7">
      <c r="F322" s="409"/>
      <c r="G322" s="409"/>
    </row>
    <row r="323" spans="6:7">
      <c r="F323" s="409"/>
      <c r="G323" s="409"/>
    </row>
    <row r="324" spans="6:7">
      <c r="F324" s="409"/>
      <c r="G324" s="409"/>
    </row>
    <row r="325" spans="6:7">
      <c r="F325" s="409"/>
      <c r="G325" s="409"/>
    </row>
    <row r="326" spans="6:7">
      <c r="F326" s="409"/>
      <c r="G326" s="409"/>
    </row>
    <row r="327" spans="6:7">
      <c r="F327" s="409"/>
      <c r="G327" s="409"/>
    </row>
    <row r="328" spans="6:7">
      <c r="F328" s="409"/>
      <c r="G328" s="409"/>
    </row>
    <row r="329" spans="6:7">
      <c r="F329" s="409"/>
      <c r="G329" s="409"/>
    </row>
    <row r="330" spans="6:7">
      <c r="F330" s="409"/>
      <c r="G330" s="409"/>
    </row>
    <row r="331" spans="6:7">
      <c r="F331" s="409"/>
      <c r="G331" s="409"/>
    </row>
    <row r="332" spans="6:7">
      <c r="F332" s="409"/>
      <c r="G332" s="409"/>
    </row>
    <row r="333" spans="6:7">
      <c r="F333" s="409"/>
      <c r="G333" s="409"/>
    </row>
    <row r="334" spans="6:7">
      <c r="F334" s="409"/>
      <c r="G334" s="409"/>
    </row>
    <row r="335" spans="6:7">
      <c r="F335" s="409"/>
      <c r="G335" s="409"/>
    </row>
    <row r="336" spans="6:7">
      <c r="F336" s="409"/>
      <c r="G336" s="409"/>
    </row>
    <row r="337" spans="6:7">
      <c r="F337" s="409"/>
      <c r="G337" s="409"/>
    </row>
    <row r="338" spans="6:7">
      <c r="F338" s="409"/>
      <c r="G338" s="409"/>
    </row>
    <row r="339" spans="6:7">
      <c r="F339" s="409"/>
      <c r="G339" s="409"/>
    </row>
    <row r="340" spans="6:7">
      <c r="F340" s="409"/>
      <c r="G340" s="409"/>
    </row>
    <row r="341" spans="6:7">
      <c r="F341" s="409"/>
      <c r="G341" s="409"/>
    </row>
    <row r="342" spans="6:7">
      <c r="F342" s="409"/>
      <c r="G342" s="409"/>
    </row>
    <row r="343" spans="6:7">
      <c r="F343" s="409"/>
      <c r="G343" s="409"/>
    </row>
    <row r="344" spans="6:7">
      <c r="F344" s="409"/>
      <c r="G344" s="409"/>
    </row>
    <row r="345" spans="6:7">
      <c r="F345" s="409"/>
      <c r="G345" s="409"/>
    </row>
    <row r="346" spans="6:7">
      <c r="F346" s="409"/>
      <c r="G346" s="409"/>
    </row>
    <row r="347" spans="6:7">
      <c r="F347" s="409"/>
      <c r="G347" s="409"/>
    </row>
    <row r="348" spans="6:7">
      <c r="F348" s="409"/>
      <c r="G348" s="409"/>
    </row>
    <row r="349" spans="6:7">
      <c r="F349" s="409"/>
      <c r="G349" s="409"/>
    </row>
    <row r="350" spans="6:7">
      <c r="F350" s="409"/>
      <c r="G350" s="409"/>
    </row>
    <row r="351" spans="6:7">
      <c r="F351" s="409"/>
      <c r="G351" s="409"/>
    </row>
    <row r="352" spans="6:7">
      <c r="F352" s="409"/>
      <c r="G352" s="409"/>
    </row>
    <row r="353" spans="6:7">
      <c r="F353" s="409"/>
      <c r="G353" s="409"/>
    </row>
    <row r="354" spans="6:7">
      <c r="F354" s="409"/>
      <c r="G354" s="409"/>
    </row>
    <row r="355" spans="6:7">
      <c r="F355" s="409"/>
      <c r="G355" s="409"/>
    </row>
    <row r="356" spans="6:7">
      <c r="F356" s="409"/>
      <c r="G356" s="409"/>
    </row>
    <row r="357" spans="6:7">
      <c r="F357" s="409"/>
      <c r="G357" s="409"/>
    </row>
    <row r="358" spans="6:7">
      <c r="F358" s="409"/>
      <c r="G358" s="409"/>
    </row>
    <row r="359" spans="6:7">
      <c r="F359" s="409"/>
      <c r="G359" s="409"/>
    </row>
    <row r="360" spans="6:7">
      <c r="F360" s="409"/>
      <c r="G360" s="409"/>
    </row>
    <row r="361" spans="6:7">
      <c r="F361" s="409"/>
      <c r="G361" s="409"/>
    </row>
    <row r="362" spans="6:7">
      <c r="F362" s="409"/>
      <c r="G362" s="409"/>
    </row>
    <row r="363" spans="6:7">
      <c r="F363" s="409"/>
      <c r="G363" s="409"/>
    </row>
    <row r="364" spans="6:7">
      <c r="F364" s="409"/>
      <c r="G364" s="409"/>
    </row>
    <row r="365" spans="6:7">
      <c r="F365" s="409"/>
      <c r="G365" s="409"/>
    </row>
    <row r="366" spans="6:7">
      <c r="F366" s="409"/>
      <c r="G366" s="409"/>
    </row>
    <row r="367" spans="6:7">
      <c r="F367" s="409"/>
      <c r="G367" s="409"/>
    </row>
    <row r="368" spans="6:7">
      <c r="F368" s="409"/>
      <c r="G368" s="409"/>
    </row>
    <row r="369" spans="6:7">
      <c r="F369" s="409"/>
      <c r="G369" s="409"/>
    </row>
    <row r="370" spans="6:7">
      <c r="F370" s="409"/>
      <c r="G370" s="409"/>
    </row>
    <row r="371" spans="6:7">
      <c r="F371" s="409"/>
      <c r="G371" s="409"/>
    </row>
    <row r="372" spans="6:7">
      <c r="F372" s="409"/>
      <c r="G372" s="409"/>
    </row>
    <row r="373" spans="6:7">
      <c r="F373" s="409"/>
      <c r="G373" s="409"/>
    </row>
    <row r="374" spans="6:7">
      <c r="F374" s="409"/>
      <c r="G374" s="409"/>
    </row>
    <row r="375" spans="6:7">
      <c r="F375" s="409"/>
      <c r="G375" s="409"/>
    </row>
    <row r="376" spans="6:7">
      <c r="F376" s="409"/>
      <c r="G376" s="409"/>
    </row>
    <row r="377" spans="6:7">
      <c r="F377" s="409"/>
      <c r="G377" s="409"/>
    </row>
    <row r="378" spans="6:7">
      <c r="F378" s="409"/>
      <c r="G378" s="409"/>
    </row>
    <row r="379" spans="6:7">
      <c r="F379" s="409"/>
      <c r="G379" s="409"/>
    </row>
    <row r="380" spans="6:7">
      <c r="F380" s="409"/>
      <c r="G380" s="409"/>
    </row>
    <row r="381" spans="6:7">
      <c r="F381" s="409"/>
      <c r="G381" s="409"/>
    </row>
    <row r="382" spans="6:7">
      <c r="F382" s="409"/>
      <c r="G382" s="409"/>
    </row>
    <row r="383" spans="6:7">
      <c r="F383" s="409"/>
      <c r="G383" s="409"/>
    </row>
    <row r="384" spans="6:7">
      <c r="F384" s="409"/>
      <c r="G384" s="409"/>
    </row>
    <row r="385" spans="6:7">
      <c r="F385" s="409"/>
      <c r="G385" s="409"/>
    </row>
    <row r="386" spans="6:7">
      <c r="F386" s="409"/>
      <c r="G386" s="409"/>
    </row>
    <row r="387" spans="6:7">
      <c r="F387" s="409"/>
      <c r="G387" s="409"/>
    </row>
    <row r="388" spans="6:7">
      <c r="F388" s="409"/>
      <c r="G388" s="409"/>
    </row>
    <row r="389" spans="6:7">
      <c r="F389" s="409"/>
      <c r="G389" s="409"/>
    </row>
    <row r="390" spans="6:7">
      <c r="F390" s="409"/>
      <c r="G390" s="409"/>
    </row>
    <row r="391" spans="6:7">
      <c r="F391" s="409"/>
      <c r="G391" s="409"/>
    </row>
    <row r="392" spans="6:7">
      <c r="F392" s="409"/>
      <c r="G392" s="409"/>
    </row>
    <row r="393" spans="6:7">
      <c r="F393" s="409"/>
      <c r="G393" s="409"/>
    </row>
    <row r="394" spans="6:7">
      <c r="F394" s="409"/>
      <c r="G394" s="409"/>
    </row>
    <row r="395" spans="6:7">
      <c r="F395" s="409"/>
      <c r="G395" s="409"/>
    </row>
    <row r="396" spans="6:7">
      <c r="F396" s="409"/>
      <c r="G396" s="409"/>
    </row>
    <row r="397" spans="6:7">
      <c r="F397" s="409"/>
      <c r="G397" s="409"/>
    </row>
    <row r="398" spans="6:7">
      <c r="F398" s="409"/>
      <c r="G398" s="409"/>
    </row>
    <row r="399" spans="6:7">
      <c r="F399" s="409"/>
      <c r="G399" s="409"/>
    </row>
    <row r="400" spans="6:7">
      <c r="F400" s="409"/>
      <c r="G400" s="409"/>
    </row>
    <row r="401" spans="6:7">
      <c r="F401" s="409"/>
      <c r="G401" s="409"/>
    </row>
    <row r="402" spans="6:7">
      <c r="F402" s="409"/>
      <c r="G402" s="409"/>
    </row>
    <row r="403" spans="6:7">
      <c r="F403" s="409"/>
      <c r="G403" s="409"/>
    </row>
    <row r="404" spans="6:7">
      <c r="F404" s="409"/>
      <c r="G404" s="409"/>
    </row>
    <row r="405" spans="6:7">
      <c r="F405" s="409"/>
      <c r="G405" s="409"/>
    </row>
    <row r="406" spans="6:7">
      <c r="F406" s="409"/>
      <c r="G406" s="409"/>
    </row>
    <row r="407" spans="6:7">
      <c r="F407" s="409"/>
      <c r="G407" s="409"/>
    </row>
    <row r="408" spans="6:7">
      <c r="F408" s="409"/>
      <c r="G408" s="409"/>
    </row>
    <row r="409" spans="6:7">
      <c r="F409" s="409"/>
      <c r="G409" s="409"/>
    </row>
    <row r="410" spans="6:7">
      <c r="F410" s="409"/>
      <c r="G410" s="409"/>
    </row>
    <row r="411" spans="6:7">
      <c r="F411" s="409"/>
      <c r="G411" s="409"/>
    </row>
    <row r="412" spans="6:7">
      <c r="F412" s="409"/>
      <c r="G412" s="409"/>
    </row>
    <row r="413" spans="6:7">
      <c r="F413" s="409"/>
      <c r="G413" s="409"/>
    </row>
    <row r="414" spans="6:7">
      <c r="F414" s="409"/>
      <c r="G414" s="409"/>
    </row>
    <row r="415" spans="6:7">
      <c r="F415" s="409"/>
      <c r="G415" s="409"/>
    </row>
    <row r="416" spans="6:7">
      <c r="F416" s="409"/>
      <c r="G416" s="409"/>
    </row>
    <row r="417" spans="6:7">
      <c r="F417" s="409"/>
      <c r="G417" s="409"/>
    </row>
    <row r="418" spans="6:7">
      <c r="F418" s="409"/>
      <c r="G418" s="409"/>
    </row>
    <row r="419" spans="6:7">
      <c r="F419" s="409"/>
      <c r="G419" s="409"/>
    </row>
    <row r="420" spans="6:7">
      <c r="F420" s="409"/>
      <c r="G420" s="409"/>
    </row>
    <row r="421" spans="6:7">
      <c r="F421" s="409"/>
      <c r="G421" s="409"/>
    </row>
    <row r="422" spans="6:7">
      <c r="F422" s="409"/>
      <c r="G422" s="409"/>
    </row>
    <row r="423" spans="6:7">
      <c r="F423" s="409"/>
      <c r="G423" s="409"/>
    </row>
    <row r="424" spans="6:7">
      <c r="F424" s="409"/>
      <c r="G424" s="409"/>
    </row>
    <row r="425" spans="6:7">
      <c r="F425" s="409"/>
      <c r="G425" s="409"/>
    </row>
    <row r="426" spans="6:7">
      <c r="F426" s="409"/>
      <c r="G426" s="409"/>
    </row>
    <row r="427" spans="6:7">
      <c r="F427" s="409"/>
      <c r="G427" s="409"/>
    </row>
    <row r="428" spans="6:7">
      <c r="F428" s="409"/>
      <c r="G428" s="409"/>
    </row>
    <row r="429" spans="6:7">
      <c r="F429" s="409"/>
      <c r="G429" s="409"/>
    </row>
    <row r="430" spans="6:7">
      <c r="F430" s="409"/>
      <c r="G430" s="409"/>
    </row>
    <row r="431" spans="6:7">
      <c r="F431" s="409"/>
      <c r="G431" s="409"/>
    </row>
    <row r="432" spans="6:7">
      <c r="F432" s="409"/>
      <c r="G432" s="409"/>
    </row>
    <row r="433" spans="6:7">
      <c r="F433" s="409"/>
      <c r="G433" s="409"/>
    </row>
    <row r="434" spans="6:7">
      <c r="F434" s="409"/>
      <c r="G434" s="409"/>
    </row>
    <row r="435" spans="6:7">
      <c r="F435" s="409"/>
      <c r="G435" s="409"/>
    </row>
    <row r="436" spans="6:7">
      <c r="F436" s="409"/>
      <c r="G436" s="409"/>
    </row>
    <row r="437" spans="6:7">
      <c r="F437" s="409"/>
      <c r="G437" s="409"/>
    </row>
    <row r="438" spans="6:7">
      <c r="F438" s="409"/>
      <c r="G438" s="409"/>
    </row>
    <row r="439" spans="6:7">
      <c r="F439" s="409"/>
      <c r="G439" s="409"/>
    </row>
    <row r="440" spans="6:7">
      <c r="F440" s="409"/>
      <c r="G440" s="409"/>
    </row>
    <row r="441" spans="6:7">
      <c r="F441" s="409"/>
      <c r="G441" s="409"/>
    </row>
    <row r="442" spans="6:7">
      <c r="F442" s="409"/>
      <c r="G442" s="409"/>
    </row>
    <row r="443" spans="6:7">
      <c r="F443" s="409"/>
      <c r="G443" s="409"/>
    </row>
    <row r="444" spans="6:7">
      <c r="F444" s="409"/>
      <c r="G444" s="409"/>
    </row>
    <row r="445" spans="6:7">
      <c r="F445" s="409"/>
      <c r="G445" s="409"/>
    </row>
    <row r="446" spans="6:7">
      <c r="F446" s="409"/>
      <c r="G446" s="409"/>
    </row>
    <row r="447" spans="6:7">
      <c r="F447" s="409"/>
      <c r="G447" s="409"/>
    </row>
    <row r="448" spans="6:7">
      <c r="F448" s="409"/>
      <c r="G448" s="409"/>
    </row>
    <row r="449" spans="6:7">
      <c r="F449" s="409"/>
      <c r="G449" s="409"/>
    </row>
    <row r="450" spans="6:7">
      <c r="F450" s="409"/>
      <c r="G450" s="409"/>
    </row>
    <row r="451" spans="6:7">
      <c r="F451" s="409"/>
      <c r="G451" s="409"/>
    </row>
    <row r="452" spans="6:7">
      <c r="F452" s="409"/>
      <c r="G452" s="409"/>
    </row>
    <row r="453" spans="6:7">
      <c r="F453" s="409"/>
      <c r="G453" s="409"/>
    </row>
    <row r="454" spans="6:7">
      <c r="F454" s="409"/>
      <c r="G454" s="409"/>
    </row>
    <row r="455" spans="6:7">
      <c r="F455" s="409"/>
      <c r="G455" s="409"/>
    </row>
    <row r="456" spans="6:7">
      <c r="F456" s="409"/>
      <c r="G456" s="409"/>
    </row>
    <row r="457" spans="6:7">
      <c r="F457" s="409"/>
      <c r="G457" s="409"/>
    </row>
    <row r="458" spans="6:7">
      <c r="F458" s="409"/>
      <c r="G458" s="409"/>
    </row>
    <row r="459" spans="6:7">
      <c r="F459" s="409"/>
      <c r="G459" s="409"/>
    </row>
    <row r="460" spans="6:7">
      <c r="F460" s="409"/>
      <c r="G460" s="409"/>
    </row>
    <row r="461" spans="6:7">
      <c r="F461" s="409"/>
      <c r="G461" s="409"/>
    </row>
    <row r="462" spans="6:7">
      <c r="F462" s="409"/>
      <c r="G462" s="409"/>
    </row>
    <row r="463" spans="6:7">
      <c r="F463" s="409"/>
      <c r="G463" s="409"/>
    </row>
    <row r="464" spans="6:7">
      <c r="F464" s="409"/>
      <c r="G464" s="409"/>
    </row>
  </sheetData>
  <mergeCells count="24">
    <mergeCell ref="B26:D26"/>
    <mergeCell ref="B33:D33"/>
    <mergeCell ref="A1:E1"/>
    <mergeCell ref="A2:E2"/>
    <mergeCell ref="A4:E4"/>
    <mergeCell ref="B6:D6"/>
    <mergeCell ref="B10:D10"/>
    <mergeCell ref="B18:D18"/>
    <mergeCell ref="B40:D40"/>
    <mergeCell ref="B47:D47"/>
    <mergeCell ref="B55:D55"/>
    <mergeCell ref="B61:D61"/>
    <mergeCell ref="B67:D67"/>
    <mergeCell ref="B64:C64"/>
    <mergeCell ref="A256:B256"/>
    <mergeCell ref="C256:D256"/>
    <mergeCell ref="B84:D84"/>
    <mergeCell ref="A85:E85"/>
    <mergeCell ref="A97:E97"/>
    <mergeCell ref="A68:E68"/>
    <mergeCell ref="B112:D112"/>
    <mergeCell ref="A130:E130"/>
    <mergeCell ref="A129:E129"/>
    <mergeCell ref="A133:E133"/>
  </mergeCells>
  <phoneticPr fontId="0" type="noConversion"/>
  <pageMargins left="0.511811024" right="0.511811024" top="0.78740157499999996" bottom="0.78740157499999996" header="0.31496062000000002" footer="0.31496062000000002"/>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opLeftCell="B1" workbookViewId="0">
      <selection activeCell="F19" sqref="F19"/>
    </sheetView>
  </sheetViews>
  <sheetFormatPr defaultRowHeight="15"/>
  <cols>
    <col min="1" max="1" width="6" bestFit="1" customWidth="1"/>
    <col min="2" max="2" width="52.85546875" bestFit="1" customWidth="1"/>
    <col min="3" max="3" width="9.140625" style="86"/>
    <col min="4" max="4" width="11.5703125" style="78" bestFit="1" customWidth="1"/>
  </cols>
  <sheetData>
    <row r="1" spans="1:4">
      <c r="A1" s="520" t="s">
        <v>163</v>
      </c>
      <c r="B1" s="520"/>
      <c r="C1" s="520"/>
    </row>
    <row r="2" spans="1:4">
      <c r="A2" s="516" t="s">
        <v>164</v>
      </c>
      <c r="B2" s="516"/>
      <c r="C2" s="516"/>
      <c r="D2" s="78">
        <v>964.43</v>
      </c>
    </row>
    <row r="3" spans="1:4">
      <c r="A3" s="74" t="s">
        <v>165</v>
      </c>
      <c r="B3" s="74" t="s">
        <v>166</v>
      </c>
      <c r="C3" s="75">
        <v>0.2</v>
      </c>
      <c r="D3" s="78">
        <f>C3*$D$2</f>
        <v>192.886</v>
      </c>
    </row>
    <row r="4" spans="1:4">
      <c r="A4" s="74" t="s">
        <v>167</v>
      </c>
      <c r="B4" s="74" t="s">
        <v>168</v>
      </c>
      <c r="C4" s="75">
        <v>0.08</v>
      </c>
      <c r="D4" s="78">
        <f t="shared" ref="D4:D10" si="0">C4*$D$2</f>
        <v>77.154399999999995</v>
      </c>
    </row>
    <row r="5" spans="1:4">
      <c r="A5" s="74" t="s">
        <v>169</v>
      </c>
      <c r="B5" s="74" t="s">
        <v>170</v>
      </c>
      <c r="C5" s="75">
        <v>2.5000000000000001E-2</v>
      </c>
      <c r="D5" s="78">
        <f t="shared" si="0"/>
        <v>24.110749999999999</v>
      </c>
    </row>
    <row r="6" spans="1:4">
      <c r="A6" s="74" t="s">
        <v>171</v>
      </c>
      <c r="B6" s="74" t="s">
        <v>172</v>
      </c>
      <c r="C6" s="75">
        <v>1.4999999999999999E-2</v>
      </c>
      <c r="D6" s="78">
        <f t="shared" si="0"/>
        <v>14.466449999999998</v>
      </c>
    </row>
    <row r="7" spans="1:4">
      <c r="A7" s="74" t="s">
        <v>173</v>
      </c>
      <c r="B7" s="74" t="s">
        <v>174</v>
      </c>
      <c r="C7" s="75">
        <v>0.01</v>
      </c>
      <c r="D7" s="78">
        <f t="shared" si="0"/>
        <v>9.6442999999999994</v>
      </c>
    </row>
    <row r="8" spans="1:4">
      <c r="A8" s="74" t="s">
        <v>175</v>
      </c>
      <c r="B8" s="74" t="s">
        <v>176</v>
      </c>
      <c r="C8" s="75">
        <v>2E-3</v>
      </c>
      <c r="D8" s="78">
        <f t="shared" si="0"/>
        <v>1.92886</v>
      </c>
    </row>
    <row r="9" spans="1:4">
      <c r="A9" s="74" t="s">
        <v>177</v>
      </c>
      <c r="B9" s="74" t="s">
        <v>178</v>
      </c>
      <c r="C9" s="75">
        <v>0.03</v>
      </c>
      <c r="D9" s="78">
        <f t="shared" si="0"/>
        <v>28.932899999999997</v>
      </c>
    </row>
    <row r="10" spans="1:4">
      <c r="A10" s="74" t="s">
        <v>179</v>
      </c>
      <c r="B10" s="74" t="s">
        <v>180</v>
      </c>
      <c r="C10" s="75">
        <v>6.0000000000000001E-3</v>
      </c>
      <c r="D10" s="78">
        <f t="shared" si="0"/>
        <v>5.7865799999999998</v>
      </c>
    </row>
    <row r="11" spans="1:4" s="77" customFormat="1">
      <c r="A11" s="519" t="s">
        <v>181</v>
      </c>
      <c r="B11" s="519"/>
      <c r="C11" s="85">
        <f>SUM(C3:C10)</f>
        <v>0.3680000000000001</v>
      </c>
      <c r="D11" s="78">
        <f>C11*$D$2</f>
        <v>354.9102400000001</v>
      </c>
    </row>
    <row r="12" spans="1:4">
      <c r="A12" s="516" t="s">
        <v>182</v>
      </c>
      <c r="B12" s="516"/>
      <c r="C12" s="516"/>
    </row>
    <row r="13" spans="1:4">
      <c r="A13" s="76" t="s">
        <v>183</v>
      </c>
      <c r="B13" s="74" t="s">
        <v>184</v>
      </c>
      <c r="C13" s="75">
        <v>9.1700000000000004E-2</v>
      </c>
      <c r="D13" s="78">
        <f t="shared" ref="D13:D39" si="1">C13*$D$2</f>
        <v>88.438231000000002</v>
      </c>
    </row>
    <row r="14" spans="1:4" s="77" customFormat="1">
      <c r="A14" s="516" t="s">
        <v>185</v>
      </c>
      <c r="B14" s="516"/>
      <c r="C14" s="85">
        <f>SUM(C13)</f>
        <v>9.1700000000000004E-2</v>
      </c>
      <c r="D14" s="78">
        <f t="shared" si="1"/>
        <v>88.438231000000002</v>
      </c>
    </row>
    <row r="15" spans="1:4">
      <c r="A15" s="516" t="s">
        <v>186</v>
      </c>
      <c r="B15" s="516"/>
      <c r="C15" s="516"/>
    </row>
    <row r="16" spans="1:4">
      <c r="A16" s="76" t="s">
        <v>187</v>
      </c>
      <c r="B16" s="74" t="s">
        <v>188</v>
      </c>
      <c r="C16" s="75">
        <v>1.5299999999999999E-2</v>
      </c>
      <c r="D16" s="78">
        <f t="shared" si="1"/>
        <v>14.755778999999999</v>
      </c>
    </row>
    <row r="17" spans="1:4">
      <c r="A17" s="76" t="s">
        <v>189</v>
      </c>
      <c r="B17" s="74" t="s">
        <v>190</v>
      </c>
      <c r="C17" s="75">
        <v>4.0000000000000002E-4</v>
      </c>
      <c r="D17" s="78">
        <f t="shared" si="1"/>
        <v>0.385772</v>
      </c>
    </row>
    <row r="18" spans="1:4">
      <c r="A18" s="76" t="s">
        <v>191</v>
      </c>
      <c r="B18" s="74" t="s">
        <v>192</v>
      </c>
      <c r="C18" s="75">
        <v>8.8999999999999999E-3</v>
      </c>
      <c r="D18" s="78">
        <f t="shared" si="1"/>
        <v>8.5834270000000004</v>
      </c>
    </row>
    <row r="19" spans="1:4">
      <c r="A19" s="76" t="s">
        <v>193</v>
      </c>
      <c r="B19" s="74" t="s">
        <v>194</v>
      </c>
      <c r="C19" s="75">
        <v>2.0000000000000002E-5</v>
      </c>
      <c r="D19" s="78">
        <f t="shared" si="1"/>
        <v>1.9288599999999999E-2</v>
      </c>
    </row>
    <row r="20" spans="1:4">
      <c r="A20" s="76" t="s">
        <v>195</v>
      </c>
      <c r="B20" s="74" t="s">
        <v>196</v>
      </c>
      <c r="C20" s="75">
        <v>1E-4</v>
      </c>
      <c r="D20" s="78">
        <f t="shared" si="1"/>
        <v>9.6443000000000001E-2</v>
      </c>
    </row>
    <row r="21" spans="1:4" s="77" customFormat="1">
      <c r="A21" s="516" t="s">
        <v>197</v>
      </c>
      <c r="B21" s="516"/>
      <c r="C21" s="85">
        <f>SUM(C16:C20)</f>
        <v>2.4719999999999995E-2</v>
      </c>
      <c r="D21" s="78">
        <f t="shared" si="1"/>
        <v>23.840709599999993</v>
      </c>
    </row>
    <row r="22" spans="1:4">
      <c r="A22" s="516" t="s">
        <v>198</v>
      </c>
      <c r="B22" s="516"/>
      <c r="C22" s="516"/>
    </row>
    <row r="23" spans="1:4">
      <c r="A23" s="76" t="s">
        <v>199</v>
      </c>
      <c r="B23" s="74" t="s">
        <v>200</v>
      </c>
      <c r="C23" s="75">
        <v>3.0599999999999999E-2</v>
      </c>
      <c r="D23" s="78">
        <f t="shared" si="1"/>
        <v>29.511557999999997</v>
      </c>
    </row>
    <row r="24" spans="1:4">
      <c r="A24" s="76" t="s">
        <v>201</v>
      </c>
      <c r="B24" s="74" t="s">
        <v>202</v>
      </c>
      <c r="C24" s="75">
        <v>9.2999999999999999E-2</v>
      </c>
      <c r="D24" s="78">
        <f t="shared" si="1"/>
        <v>89.69198999999999</v>
      </c>
    </row>
    <row r="25" spans="1:4" s="77" customFormat="1">
      <c r="A25" s="516" t="s">
        <v>203</v>
      </c>
      <c r="B25" s="516"/>
      <c r="C25" s="85">
        <f>SUM(C23:C24)</f>
        <v>0.1236</v>
      </c>
      <c r="D25" s="78">
        <f t="shared" si="1"/>
        <v>119.203548</v>
      </c>
    </row>
    <row r="26" spans="1:4">
      <c r="A26" s="516" t="s">
        <v>204</v>
      </c>
      <c r="B26" s="516"/>
      <c r="C26" s="516"/>
    </row>
    <row r="27" spans="1:4">
      <c r="A27" s="76" t="s">
        <v>205</v>
      </c>
      <c r="B27" s="74" t="s">
        <v>206</v>
      </c>
      <c r="C27" s="75">
        <v>8.3999999999999995E-3</v>
      </c>
      <c r="D27" s="78">
        <f t="shared" si="1"/>
        <v>8.1012119999999985</v>
      </c>
    </row>
    <row r="28" spans="1:4">
      <c r="A28" s="76" t="s">
        <v>207</v>
      </c>
      <c r="B28" s="74" t="s">
        <v>208</v>
      </c>
      <c r="C28" s="75">
        <v>5.9999999999999995E-4</v>
      </c>
      <c r="D28" s="78">
        <f t="shared" si="1"/>
        <v>0.57865799999999989</v>
      </c>
    </row>
    <row r="29" spans="1:4">
      <c r="A29" s="76" t="s">
        <v>209</v>
      </c>
      <c r="B29" s="74" t="s">
        <v>210</v>
      </c>
      <c r="C29" s="75">
        <v>8.0999999999999996E-3</v>
      </c>
      <c r="D29" s="78">
        <f t="shared" si="1"/>
        <v>7.811882999999999</v>
      </c>
    </row>
    <row r="30" spans="1:4" s="77" customFormat="1">
      <c r="A30" s="516" t="s">
        <v>211</v>
      </c>
      <c r="B30" s="516"/>
      <c r="C30" s="85">
        <f>SUM(C27:C29)</f>
        <v>1.7099999999999997E-2</v>
      </c>
      <c r="D30" s="78">
        <f t="shared" si="1"/>
        <v>16.491752999999996</v>
      </c>
    </row>
    <row r="31" spans="1:4">
      <c r="A31" s="516" t="s">
        <v>212</v>
      </c>
      <c r="B31" s="516"/>
      <c r="C31" s="516"/>
    </row>
    <row r="32" spans="1:4">
      <c r="A32" s="76" t="s">
        <v>213</v>
      </c>
      <c r="B32" s="74" t="s">
        <v>214</v>
      </c>
      <c r="C32" s="75">
        <v>3.0000000000000001E-5</v>
      </c>
      <c r="D32" s="78">
        <f t="shared" si="1"/>
        <v>2.8932899999999998E-2</v>
      </c>
    </row>
    <row r="33" spans="1:4">
      <c r="A33" s="76" t="s">
        <v>215</v>
      </c>
      <c r="B33" s="74" t="s">
        <v>216</v>
      </c>
      <c r="C33" s="75">
        <v>1.0000000000000001E-5</v>
      </c>
      <c r="D33" s="78">
        <f t="shared" si="1"/>
        <v>9.6442999999999997E-3</v>
      </c>
    </row>
    <row r="34" spans="1:4">
      <c r="A34" s="76" t="s">
        <v>217</v>
      </c>
      <c r="B34" s="74" t="s">
        <v>218</v>
      </c>
      <c r="C34" s="75">
        <v>1.1E-4</v>
      </c>
      <c r="D34" s="78">
        <f t="shared" si="1"/>
        <v>0.1060873</v>
      </c>
    </row>
    <row r="35" spans="1:4" s="77" customFormat="1">
      <c r="A35" s="516" t="s">
        <v>219</v>
      </c>
      <c r="B35" s="516"/>
      <c r="C35" s="85">
        <f>SUM(C32:C34)</f>
        <v>1.5000000000000001E-4</v>
      </c>
      <c r="D35" s="78">
        <f t="shared" si="1"/>
        <v>0.1446645</v>
      </c>
    </row>
    <row r="36" spans="1:4">
      <c r="A36" s="516" t="s">
        <v>220</v>
      </c>
      <c r="B36" s="516"/>
      <c r="C36" s="516"/>
    </row>
    <row r="37" spans="1:4">
      <c r="A37" s="517" t="s">
        <v>221</v>
      </c>
      <c r="B37" s="517"/>
      <c r="C37" s="75">
        <v>8.8300000000000003E-2</v>
      </c>
      <c r="D37" s="78">
        <f t="shared" si="1"/>
        <v>85.159169000000006</v>
      </c>
    </row>
    <row r="38" spans="1:4" s="77" customFormat="1">
      <c r="A38" s="516" t="s">
        <v>222</v>
      </c>
      <c r="B38" s="516"/>
      <c r="C38" s="85">
        <f>SUM(C37)</f>
        <v>8.8300000000000003E-2</v>
      </c>
      <c r="D38" s="78">
        <f t="shared" si="1"/>
        <v>85.159169000000006</v>
      </c>
    </row>
    <row r="39" spans="1:4">
      <c r="A39" s="518" t="s">
        <v>223</v>
      </c>
      <c r="B39" s="518"/>
      <c r="C39" s="85">
        <f>C11+C14+C21+C25+C30+C35+C38</f>
        <v>0.71357000000000015</v>
      </c>
      <c r="D39" s="78">
        <f t="shared" si="1"/>
        <v>688.18831510000007</v>
      </c>
    </row>
  </sheetData>
  <mergeCells count="17">
    <mergeCell ref="A31:C31"/>
    <mergeCell ref="A11:B11"/>
    <mergeCell ref="A12:C12"/>
    <mergeCell ref="A2:C2"/>
    <mergeCell ref="A1:C1"/>
    <mergeCell ref="A14:B14"/>
    <mergeCell ref="A15:C15"/>
    <mergeCell ref="A21:B21"/>
    <mergeCell ref="A22:C22"/>
    <mergeCell ref="A25:B25"/>
    <mergeCell ref="A26:C26"/>
    <mergeCell ref="A30:B30"/>
    <mergeCell ref="A35:B35"/>
    <mergeCell ref="A36:C36"/>
    <mergeCell ref="A37:B37"/>
    <mergeCell ref="A38:B38"/>
    <mergeCell ref="A39:B39"/>
  </mergeCells>
  <phoneticPr fontId="0" type="noConversion"/>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8"/>
  <sheetViews>
    <sheetView showGridLines="0" view="pageBreakPreview" topLeftCell="A115" zoomScale="90" zoomScaleNormal="90" zoomScaleSheetLayoutView="90" workbookViewId="0">
      <selection activeCell="D106" sqref="D106"/>
    </sheetView>
  </sheetViews>
  <sheetFormatPr defaultColWidth="9.140625" defaultRowHeight="15.75"/>
  <cols>
    <col min="1" max="1" width="18.7109375" style="90" customWidth="1"/>
    <col min="2" max="2" width="72.5703125" style="90" customWidth="1"/>
    <col min="3" max="3" width="10.5703125" style="90" bestFit="1" customWidth="1"/>
    <col min="4" max="4" width="20.42578125" style="90" customWidth="1"/>
    <col min="5" max="5" width="19.140625" style="91" customWidth="1"/>
    <col min="6" max="6" width="19.140625" style="91" bestFit="1" customWidth="1"/>
    <col min="7" max="7" width="13.7109375" style="91" bestFit="1" customWidth="1"/>
    <col min="8" max="8" width="14" style="91" customWidth="1"/>
    <col min="9" max="9" width="9.85546875" style="91" bestFit="1" customWidth="1"/>
    <col min="10" max="16384" width="9.140625" style="91"/>
  </cols>
  <sheetData>
    <row r="1" spans="1:8" s="97" customFormat="1" ht="66" customHeight="1">
      <c r="A1" s="458"/>
      <c r="B1" s="458"/>
      <c r="C1" s="458"/>
      <c r="D1" s="458"/>
      <c r="E1" s="225"/>
      <c r="F1" s="225"/>
      <c r="G1" s="225"/>
      <c r="H1" s="225"/>
    </row>
    <row r="2" spans="1:8" s="97" customFormat="1" ht="15" customHeight="1">
      <c r="A2" s="458" t="s">
        <v>0</v>
      </c>
      <c r="B2" s="458"/>
      <c r="C2" s="458"/>
      <c r="D2" s="458"/>
      <c r="E2" s="225"/>
      <c r="F2" s="225"/>
      <c r="G2" s="225"/>
      <c r="H2" s="225"/>
    </row>
    <row r="3" spans="1:8" s="97" customFormat="1" ht="15" customHeight="1">
      <c r="A3" s="458" t="s">
        <v>1</v>
      </c>
      <c r="B3" s="458"/>
      <c r="C3" s="458"/>
      <c r="D3" s="458"/>
      <c r="E3" s="225"/>
      <c r="F3" s="225"/>
      <c r="G3" s="225"/>
      <c r="H3" s="225"/>
    </row>
    <row r="4" spans="1:8" s="97" customFormat="1" ht="15" customHeight="1" thickBot="1">
      <c r="A4" s="570" t="s">
        <v>2</v>
      </c>
      <c r="B4" s="570"/>
      <c r="C4" s="570"/>
      <c r="D4" s="570"/>
      <c r="E4" s="226"/>
      <c r="F4" s="226"/>
      <c r="G4" s="226"/>
      <c r="H4" s="226"/>
    </row>
    <row r="5" spans="1:8" ht="120" customHeight="1" thickBot="1">
      <c r="A5" s="571" t="s">
        <v>224</v>
      </c>
      <c r="B5" s="572"/>
      <c r="C5" s="572"/>
      <c r="D5" s="573"/>
    </row>
    <row r="6" spans="1:8" ht="46.5" customHeight="1">
      <c r="A6" s="574" t="s">
        <v>225</v>
      </c>
      <c r="B6" s="574"/>
      <c r="C6" s="574"/>
      <c r="D6" s="575"/>
    </row>
    <row r="7" spans="1:8" s="178" customFormat="1" ht="15.75" customHeight="1">
      <c r="A7" s="576" t="s">
        <v>226</v>
      </c>
      <c r="B7" s="576"/>
      <c r="C7" s="576"/>
      <c r="D7" s="577"/>
    </row>
    <row r="8" spans="1:8" s="178" customFormat="1">
      <c r="A8" s="578"/>
      <c r="B8" s="578"/>
      <c r="C8" s="578"/>
      <c r="D8" s="579"/>
    </row>
    <row r="9" spans="1:8" s="178" customFormat="1" ht="15.75" customHeight="1">
      <c r="A9" s="580" t="s">
        <v>227</v>
      </c>
      <c r="B9" s="581"/>
      <c r="C9" s="581"/>
      <c r="D9" s="582"/>
    </row>
    <row r="10" spans="1:8" s="178" customFormat="1" ht="15.75" customHeight="1">
      <c r="A10" s="583" t="s">
        <v>228</v>
      </c>
      <c r="B10" s="581"/>
      <c r="C10" s="581"/>
      <c r="D10" s="582"/>
    </row>
    <row r="11" spans="1:8" s="178" customFormat="1" ht="15.75" customHeight="1">
      <c r="A11" s="583" t="s">
        <v>229</v>
      </c>
      <c r="B11" s="581"/>
      <c r="C11" s="581"/>
      <c r="D11" s="582"/>
    </row>
    <row r="12" spans="1:8">
      <c r="A12" s="103"/>
      <c r="B12" s="103"/>
      <c r="C12" s="103"/>
      <c r="D12" s="103"/>
    </row>
    <row r="13" spans="1:8" s="178" customFormat="1" ht="15.75" customHeight="1">
      <c r="A13" s="551" t="s">
        <v>230</v>
      </c>
      <c r="B13" s="551"/>
      <c r="C13" s="551"/>
      <c r="D13" s="552"/>
    </row>
    <row r="14" spans="1:8" s="178" customFormat="1" ht="15.75" customHeight="1">
      <c r="A14" s="105" t="s">
        <v>57</v>
      </c>
      <c r="B14" s="441" t="s">
        <v>231</v>
      </c>
      <c r="C14" s="556"/>
      <c r="D14" s="557"/>
    </row>
    <row r="15" spans="1:8" s="178" customFormat="1" ht="15.75" customHeight="1">
      <c r="A15" s="105" t="s">
        <v>60</v>
      </c>
      <c r="B15" s="441" t="s">
        <v>232</v>
      </c>
      <c r="C15" s="584" t="s">
        <v>233</v>
      </c>
      <c r="D15" s="585"/>
    </row>
    <row r="16" spans="1:8" s="178" customFormat="1" ht="30" customHeight="1">
      <c r="A16" s="105" t="s">
        <v>63</v>
      </c>
      <c r="B16" s="441" t="s">
        <v>234</v>
      </c>
      <c r="C16" s="584" t="s">
        <v>235</v>
      </c>
      <c r="D16" s="585"/>
    </row>
    <row r="17" spans="1:6" s="178" customFormat="1">
      <c r="A17" s="105" t="s">
        <v>66</v>
      </c>
      <c r="B17" s="441" t="s">
        <v>236</v>
      </c>
      <c r="C17" s="584">
        <v>12</v>
      </c>
      <c r="D17" s="585"/>
    </row>
    <row r="18" spans="1:6" s="178" customFormat="1" ht="31.5" customHeight="1">
      <c r="A18" s="551" t="s">
        <v>237</v>
      </c>
      <c r="B18" s="551"/>
      <c r="C18" s="551"/>
      <c r="D18" s="552"/>
    </row>
    <row r="19" spans="1:6" s="178" customFormat="1" ht="15.75" customHeight="1">
      <c r="A19" s="584" t="s">
        <v>238</v>
      </c>
      <c r="B19" s="586"/>
      <c r="C19" s="584" t="s">
        <v>16</v>
      </c>
      <c r="D19" s="585"/>
    </row>
    <row r="20" spans="1:6" s="178" customFormat="1" ht="18.75">
      <c r="A20" s="587" t="s">
        <v>239</v>
      </c>
      <c r="B20" s="588"/>
      <c r="C20" s="587">
        <v>1</v>
      </c>
      <c r="D20" s="589"/>
    </row>
    <row r="21" spans="1:6" s="178" customFormat="1">
      <c r="A21" s="373"/>
      <c r="B21" s="373"/>
      <c r="C21" s="373"/>
      <c r="D21" s="370"/>
    </row>
    <row r="22" spans="1:6" ht="15.75" customHeight="1">
      <c r="A22" s="590" t="s">
        <v>240</v>
      </c>
      <c r="B22" s="591"/>
      <c r="C22" s="591"/>
      <c r="D22" s="592"/>
    </row>
    <row r="23" spans="1:6" ht="16.5" customHeight="1">
      <c r="A23" s="543" t="s">
        <v>241</v>
      </c>
      <c r="B23" s="593"/>
      <c r="C23" s="593"/>
      <c r="D23" s="544"/>
    </row>
    <row r="24" spans="1:6" ht="15.75" customHeight="1">
      <c r="A24" s="594" t="s">
        <v>242</v>
      </c>
      <c r="B24" s="595"/>
      <c r="C24" s="595"/>
      <c r="D24" s="596"/>
    </row>
    <row r="25" spans="1:6" ht="15.75" customHeight="1">
      <c r="A25" s="104">
        <v>1</v>
      </c>
      <c r="B25" s="441" t="s">
        <v>243</v>
      </c>
      <c r="C25" s="558" t="s">
        <v>244</v>
      </c>
      <c r="D25" s="559"/>
    </row>
    <row r="26" spans="1:6" ht="15.75" customHeight="1">
      <c r="A26" s="104">
        <v>2</v>
      </c>
      <c r="B26" s="441" t="s">
        <v>245</v>
      </c>
      <c r="C26" s="558" t="s">
        <v>246</v>
      </c>
      <c r="D26" s="559"/>
    </row>
    <row r="27" spans="1:6" ht="18.75">
      <c r="A27" s="104">
        <v>3</v>
      </c>
      <c r="B27" s="131" t="s">
        <v>247</v>
      </c>
      <c r="C27" s="560">
        <v>0</v>
      </c>
      <c r="D27" s="561"/>
      <c r="E27" s="136" t="s">
        <v>248</v>
      </c>
      <c r="F27" s="136"/>
    </row>
    <row r="28" spans="1:6" ht="15.6" customHeight="1">
      <c r="A28" s="104">
        <v>4</v>
      </c>
      <c r="B28" s="131" t="s">
        <v>249</v>
      </c>
      <c r="C28" s="558" t="s">
        <v>250</v>
      </c>
      <c r="D28" s="559"/>
    </row>
    <row r="29" spans="1:6" ht="33" customHeight="1">
      <c r="A29" s="104">
        <v>5</v>
      </c>
      <c r="B29" s="131" t="s">
        <v>251</v>
      </c>
      <c r="C29" s="562" t="s">
        <v>252</v>
      </c>
      <c r="D29" s="563"/>
    </row>
    <row r="30" spans="1:6">
      <c r="A30" s="369"/>
      <c r="B30" s="369"/>
      <c r="C30" s="369"/>
      <c r="D30" s="370"/>
    </row>
    <row r="31" spans="1:6" ht="15.75" customHeight="1">
      <c r="A31" s="550" t="s">
        <v>253</v>
      </c>
      <c r="B31" s="551"/>
      <c r="C31" s="551"/>
      <c r="D31" s="552"/>
    </row>
    <row r="32" spans="1:6" s="90" customFormat="1">
      <c r="A32" s="96">
        <v>1</v>
      </c>
      <c r="B32" s="440" t="s">
        <v>254</v>
      </c>
      <c r="C32" s="96" t="s">
        <v>152</v>
      </c>
      <c r="D32" s="96" t="s">
        <v>153</v>
      </c>
    </row>
    <row r="33" spans="1:5" ht="15.75" customHeight="1">
      <c r="A33" s="105" t="s">
        <v>57</v>
      </c>
      <c r="B33" s="441" t="s">
        <v>255</v>
      </c>
      <c r="C33" s="331"/>
      <c r="D33" s="179">
        <f>C27/22*10</f>
        <v>0</v>
      </c>
    </row>
    <row r="34" spans="1:5">
      <c r="A34" s="105" t="s">
        <v>60</v>
      </c>
      <c r="B34" s="441" t="s">
        <v>256</v>
      </c>
      <c r="C34" s="106">
        <v>0.3</v>
      </c>
      <c r="D34" s="180">
        <f>C34*D33</f>
        <v>0</v>
      </c>
    </row>
    <row r="35" spans="1:5">
      <c r="A35" s="105" t="s">
        <v>63</v>
      </c>
      <c r="B35" s="441" t="s">
        <v>257</v>
      </c>
      <c r="C35" s="107"/>
      <c r="D35" s="181"/>
    </row>
    <row r="36" spans="1:5">
      <c r="A36" s="105" t="s">
        <v>66</v>
      </c>
      <c r="B36" s="441" t="s">
        <v>258</v>
      </c>
      <c r="C36" s="107"/>
      <c r="D36" s="181"/>
    </row>
    <row r="37" spans="1:5" s="90" customFormat="1">
      <c r="A37" s="105" t="s">
        <v>68</v>
      </c>
      <c r="B37" s="441" t="s">
        <v>259</v>
      </c>
      <c r="C37" s="107"/>
      <c r="D37" s="181"/>
    </row>
    <row r="38" spans="1:5" s="90" customFormat="1">
      <c r="A38" s="105" t="s">
        <v>70</v>
      </c>
      <c r="B38" s="441" t="s">
        <v>260</v>
      </c>
      <c r="C38" s="107"/>
      <c r="D38" s="181"/>
    </row>
    <row r="39" spans="1:5" s="90" customFormat="1" ht="15.75" customHeight="1">
      <c r="A39" s="105" t="s">
        <v>261</v>
      </c>
      <c r="B39" s="441" t="s">
        <v>71</v>
      </c>
      <c r="C39" s="107"/>
      <c r="D39" s="181"/>
    </row>
    <row r="40" spans="1:5" s="90" customFormat="1">
      <c r="A40" s="446"/>
      <c r="B40" s="128" t="s">
        <v>262</v>
      </c>
      <c r="C40" s="332"/>
      <c r="D40" s="333">
        <f>SUM(D33:D39)</f>
        <v>0</v>
      </c>
    </row>
    <row r="41" spans="1:5" s="90" customFormat="1">
      <c r="A41" s="564"/>
      <c r="B41" s="565"/>
      <c r="C41" s="565"/>
      <c r="D41" s="566"/>
    </row>
    <row r="42" spans="1:5" s="90" customFormat="1">
      <c r="A42" s="550" t="s">
        <v>263</v>
      </c>
      <c r="B42" s="551"/>
      <c r="C42" s="551"/>
      <c r="D42" s="552"/>
    </row>
    <row r="43" spans="1:5" ht="15.75" customHeight="1">
      <c r="A43" s="118" t="s">
        <v>264</v>
      </c>
      <c r="B43" s="142" t="s">
        <v>265</v>
      </c>
      <c r="C43" s="118" t="s">
        <v>152</v>
      </c>
      <c r="D43" s="118" t="s">
        <v>153</v>
      </c>
    </row>
    <row r="44" spans="1:5">
      <c r="A44" s="105" t="s">
        <v>57</v>
      </c>
      <c r="B44" s="441" t="s">
        <v>266</v>
      </c>
      <c r="C44" s="182">
        <f>1/12</f>
        <v>8.3333333333333329E-2</v>
      </c>
      <c r="D44" s="334">
        <f>C44*D$40</f>
        <v>0</v>
      </c>
      <c r="E44" s="136" t="s">
        <v>267</v>
      </c>
    </row>
    <row r="45" spans="1:5">
      <c r="A45" s="105" t="s">
        <v>60</v>
      </c>
      <c r="B45" s="439" t="s">
        <v>268</v>
      </c>
      <c r="C45" s="329">
        <f>TRUNC(SUM(C46:C47),4)</f>
        <v>0.1212</v>
      </c>
      <c r="D45" s="133">
        <f>D40*C45</f>
        <v>0</v>
      </c>
      <c r="E45" s="136" t="s">
        <v>267</v>
      </c>
    </row>
    <row r="46" spans="1:5">
      <c r="A46" s="105" t="s">
        <v>269</v>
      </c>
      <c r="B46" s="441" t="s">
        <v>270</v>
      </c>
      <c r="C46" s="109">
        <f>TRUNC((1/11),4)</f>
        <v>9.0899999999999995E-2</v>
      </c>
      <c r="D46" s="133">
        <f>C46*D40</f>
        <v>0</v>
      </c>
      <c r="E46" s="136" t="s">
        <v>267</v>
      </c>
    </row>
    <row r="47" spans="1:5">
      <c r="A47" s="105" t="s">
        <v>271</v>
      </c>
      <c r="B47" s="441" t="s">
        <v>272</v>
      </c>
      <c r="C47" s="109">
        <f>(1/3)/11</f>
        <v>3.03030303030303E-2</v>
      </c>
      <c r="D47" s="133">
        <f>C47*D40</f>
        <v>0</v>
      </c>
      <c r="E47" s="136" t="s">
        <v>267</v>
      </c>
    </row>
    <row r="48" spans="1:5">
      <c r="A48" s="105"/>
      <c r="B48" s="439" t="s">
        <v>273</v>
      </c>
      <c r="C48" s="335"/>
      <c r="D48" s="336">
        <f>D44+D45</f>
        <v>0</v>
      </c>
      <c r="E48" s="136"/>
    </row>
    <row r="49" spans="1:9">
      <c r="A49" s="105" t="s">
        <v>63</v>
      </c>
      <c r="B49" s="441" t="s">
        <v>274</v>
      </c>
      <c r="C49" s="335">
        <f>C60</f>
        <v>0.16800000000000001</v>
      </c>
      <c r="D49" s="334">
        <f>C49*D48</f>
        <v>0</v>
      </c>
    </row>
    <row r="50" spans="1:9">
      <c r="A50" s="110"/>
      <c r="B50" s="442" t="s">
        <v>275</v>
      </c>
      <c r="C50" s="182"/>
      <c r="D50" s="336">
        <f>D48+D49</f>
        <v>0</v>
      </c>
    </row>
    <row r="51" spans="1:9">
      <c r="A51" s="96" t="s">
        <v>276</v>
      </c>
      <c r="B51" s="440" t="s">
        <v>277</v>
      </c>
      <c r="C51" s="330" t="s">
        <v>152</v>
      </c>
      <c r="D51" s="330" t="s">
        <v>153</v>
      </c>
    </row>
    <row r="52" spans="1:9" ht="15.75" customHeight="1">
      <c r="A52" s="105" t="s">
        <v>57</v>
      </c>
      <c r="B52" s="441" t="s">
        <v>278</v>
      </c>
      <c r="C52" s="182">
        <v>0</v>
      </c>
      <c r="D52" s="180">
        <f>C52*D$40</f>
        <v>0</v>
      </c>
    </row>
    <row r="53" spans="1:9" ht="15.75" customHeight="1">
      <c r="A53" s="105" t="s">
        <v>60</v>
      </c>
      <c r="B53" s="441" t="s">
        <v>279</v>
      </c>
      <c r="C53" s="182">
        <v>2.5000000000000001E-2</v>
      </c>
      <c r="D53" s="180">
        <f t="shared" ref="D53" si="0">C53*D$40</f>
        <v>0</v>
      </c>
    </row>
    <row r="54" spans="1:9" s="92" customFormat="1" ht="15.75" customHeight="1">
      <c r="A54" s="105" t="s">
        <v>63</v>
      </c>
      <c r="B54" s="441" t="s">
        <v>280</v>
      </c>
      <c r="C54" s="183">
        <v>0.03</v>
      </c>
      <c r="D54" s="180">
        <f>C54*D$40</f>
        <v>0</v>
      </c>
    </row>
    <row r="55" spans="1:9" ht="15.75" customHeight="1">
      <c r="A55" s="105" t="s">
        <v>66</v>
      </c>
      <c r="B55" s="441" t="s">
        <v>281</v>
      </c>
      <c r="C55" s="182">
        <v>1.4999999999999999E-2</v>
      </c>
      <c r="D55" s="180">
        <f t="shared" ref="D55:D58" si="1">C55*D$40</f>
        <v>0</v>
      </c>
      <c r="E55" s="102"/>
    </row>
    <row r="56" spans="1:9" ht="15.75" customHeight="1">
      <c r="A56" s="105" t="s">
        <v>68</v>
      </c>
      <c r="B56" s="441" t="s">
        <v>282</v>
      </c>
      <c r="C56" s="182">
        <v>0.01</v>
      </c>
      <c r="D56" s="180">
        <f t="shared" si="1"/>
        <v>0</v>
      </c>
    </row>
    <row r="57" spans="1:9" ht="15.75" customHeight="1">
      <c r="A57" s="105" t="s">
        <v>70</v>
      </c>
      <c r="B57" s="441" t="s">
        <v>283</v>
      </c>
      <c r="C57" s="182">
        <v>6.0000000000000001E-3</v>
      </c>
      <c r="D57" s="180">
        <f t="shared" si="1"/>
        <v>0</v>
      </c>
    </row>
    <row r="58" spans="1:9" ht="15.75" customHeight="1">
      <c r="A58" s="105" t="s">
        <v>284</v>
      </c>
      <c r="B58" s="441" t="s">
        <v>285</v>
      </c>
      <c r="C58" s="182">
        <v>2E-3</v>
      </c>
      <c r="D58" s="180">
        <f t="shared" si="1"/>
        <v>0</v>
      </c>
      <c r="F58" s="102">
        <f>D59*60</f>
        <v>0</v>
      </c>
      <c r="G58" s="102">
        <f>F58*40%</f>
        <v>0</v>
      </c>
      <c r="H58" s="102">
        <f>G58/60</f>
        <v>0</v>
      </c>
      <c r="I58" s="102">
        <f>H58/2</f>
        <v>0</v>
      </c>
    </row>
    <row r="59" spans="1:9" ht="15.75" customHeight="1">
      <c r="A59" s="105" t="s">
        <v>286</v>
      </c>
      <c r="B59" s="441" t="s">
        <v>287</v>
      </c>
      <c r="C59" s="182">
        <v>0.08</v>
      </c>
      <c r="D59" s="180">
        <f>C59*D$40</f>
        <v>0</v>
      </c>
      <c r="E59" s="102">
        <f>D59*12</f>
        <v>0</v>
      </c>
      <c r="F59" s="102">
        <f>E59*40%</f>
        <v>0</v>
      </c>
      <c r="G59" s="102">
        <f>C59*D45</f>
        <v>0</v>
      </c>
      <c r="H59" s="102">
        <f>F59+G59</f>
        <v>0</v>
      </c>
    </row>
    <row r="60" spans="1:9" ht="15.75" customHeight="1">
      <c r="A60" s="110"/>
      <c r="B60" s="442" t="s">
        <v>288</v>
      </c>
      <c r="C60" s="184">
        <f>SUM(C52:C59)</f>
        <v>0.16800000000000001</v>
      </c>
      <c r="D60" s="336">
        <f>ROUND(SUM(D52:D59),2)</f>
        <v>0</v>
      </c>
    </row>
    <row r="61" spans="1:9" s="90" customFormat="1" ht="15.75" customHeight="1">
      <c r="A61" s="96" t="s">
        <v>289</v>
      </c>
      <c r="B61" s="129" t="s">
        <v>290</v>
      </c>
      <c r="C61" s="330"/>
      <c r="D61" s="330" t="s">
        <v>153</v>
      </c>
    </row>
    <row r="62" spans="1:9" s="90" customFormat="1" ht="15.75" customHeight="1">
      <c r="A62" s="105" t="s">
        <v>57</v>
      </c>
      <c r="B62" s="441" t="s">
        <v>291</v>
      </c>
      <c r="C62" s="185"/>
      <c r="D62" s="186">
        <v>0</v>
      </c>
      <c r="E62" s="216">
        <f>C63*44-(D33*0.06)</f>
        <v>0</v>
      </c>
      <c r="F62" s="93"/>
    </row>
    <row r="63" spans="1:9" s="90" customFormat="1" ht="15.75" customHeight="1">
      <c r="A63" s="105"/>
      <c r="B63" s="441" t="s">
        <v>292</v>
      </c>
      <c r="C63" s="187">
        <v>0</v>
      </c>
      <c r="D63" s="186"/>
      <c r="F63" s="93"/>
    </row>
    <row r="64" spans="1:9" s="90" customFormat="1" ht="15.75" customHeight="1">
      <c r="A64" s="105"/>
      <c r="B64" s="441" t="s">
        <v>293</v>
      </c>
      <c r="C64" s="188">
        <v>2</v>
      </c>
      <c r="D64" s="186"/>
      <c r="F64" s="93"/>
    </row>
    <row r="65" spans="1:7" s="90" customFormat="1" ht="15.75" customHeight="1">
      <c r="A65" s="105" t="s">
        <v>60</v>
      </c>
      <c r="B65" s="189" t="s">
        <v>294</v>
      </c>
      <c r="C65" s="185"/>
      <c r="D65" s="180"/>
      <c r="F65" s="94"/>
    </row>
    <row r="66" spans="1:7" s="90" customFormat="1" ht="15.75" customHeight="1">
      <c r="A66" s="445" t="s">
        <v>63</v>
      </c>
      <c r="B66" s="441" t="s">
        <v>295</v>
      </c>
      <c r="C66" s="190"/>
      <c r="D66" s="191"/>
    </row>
    <row r="67" spans="1:7" s="90" customFormat="1" ht="15.75" customHeight="1">
      <c r="A67" s="445" t="s">
        <v>66</v>
      </c>
      <c r="B67" s="441" t="s">
        <v>296</v>
      </c>
      <c r="C67" s="192"/>
      <c r="D67" s="179">
        <v>0</v>
      </c>
      <c r="E67" s="136" t="s">
        <v>297</v>
      </c>
    </row>
    <row r="68" spans="1:7" s="90" customFormat="1" ht="15.75" customHeight="1">
      <c r="A68" s="105" t="s">
        <v>68</v>
      </c>
      <c r="B68" s="441" t="s">
        <v>298</v>
      </c>
      <c r="C68" s="193"/>
      <c r="D68" s="180"/>
    </row>
    <row r="69" spans="1:7" s="90" customFormat="1" ht="15.75" customHeight="1">
      <c r="A69" s="104"/>
      <c r="B69" s="439" t="s">
        <v>299</v>
      </c>
      <c r="C69" s="184"/>
      <c r="D69" s="336">
        <f>SUM(D62:D68)</f>
        <v>0</v>
      </c>
    </row>
    <row r="70" spans="1:7" ht="15.75" customHeight="1">
      <c r="A70" s="550" t="s">
        <v>300</v>
      </c>
      <c r="B70" s="551"/>
      <c r="C70" s="330" t="s">
        <v>152</v>
      </c>
      <c r="D70" s="330" t="s">
        <v>153</v>
      </c>
    </row>
    <row r="71" spans="1:7" ht="15.75" customHeight="1">
      <c r="A71" s="105" t="s">
        <v>264</v>
      </c>
      <c r="B71" s="441" t="s">
        <v>301</v>
      </c>
      <c r="C71" s="182"/>
      <c r="D71" s="180">
        <f>D50</f>
        <v>0</v>
      </c>
    </row>
    <row r="72" spans="1:7" ht="15.75" customHeight="1">
      <c r="A72" s="105" t="s">
        <v>276</v>
      </c>
      <c r="B72" s="441" t="s">
        <v>277</v>
      </c>
      <c r="C72" s="182">
        <f>C60</f>
        <v>0.16800000000000001</v>
      </c>
      <c r="D72" s="180">
        <f>D60</f>
        <v>0</v>
      </c>
    </row>
    <row r="73" spans="1:7" s="92" customFormat="1" ht="15.75" customHeight="1">
      <c r="A73" s="105" t="s">
        <v>289</v>
      </c>
      <c r="B73" s="441" t="s">
        <v>290</v>
      </c>
      <c r="C73" s="183"/>
      <c r="D73" s="180">
        <f>D69</f>
        <v>0</v>
      </c>
    </row>
    <row r="74" spans="1:7" ht="15.75" customHeight="1">
      <c r="A74" s="446"/>
      <c r="B74" s="128" t="s">
        <v>275</v>
      </c>
      <c r="C74" s="194"/>
      <c r="D74" s="195">
        <f>D71+D72+D73</f>
        <v>0</v>
      </c>
    </row>
    <row r="75" spans="1:7">
      <c r="A75" s="567"/>
      <c r="B75" s="568"/>
      <c r="C75" s="568"/>
      <c r="D75" s="569"/>
    </row>
    <row r="76" spans="1:7" s="90" customFormat="1">
      <c r="A76" s="550" t="s">
        <v>302</v>
      </c>
      <c r="B76" s="551"/>
      <c r="C76" s="551"/>
      <c r="D76" s="552"/>
    </row>
    <row r="77" spans="1:7" s="95" customFormat="1">
      <c r="A77" s="119" t="s">
        <v>57</v>
      </c>
      <c r="B77" s="363" t="s">
        <v>303</v>
      </c>
      <c r="C77" s="351">
        <f>100%*(1/12)*5.55%</f>
        <v>4.6249999999999998E-3</v>
      </c>
      <c r="D77" s="352">
        <f>C77*D$40</f>
        <v>0</v>
      </c>
    </row>
    <row r="78" spans="1:7" s="90" customFormat="1" ht="15.75" customHeight="1">
      <c r="A78" s="105" t="s">
        <v>60</v>
      </c>
      <c r="B78" s="441" t="s">
        <v>304</v>
      </c>
      <c r="C78" s="111">
        <f>8%*C77</f>
        <v>3.6999999999999999E-4</v>
      </c>
      <c r="D78" s="180">
        <f>C78*D40</f>
        <v>0</v>
      </c>
    </row>
    <row r="79" spans="1:7" s="90" customFormat="1" ht="31.5">
      <c r="A79" s="105" t="s">
        <v>63</v>
      </c>
      <c r="B79" s="441" t="s">
        <v>305</v>
      </c>
      <c r="C79" s="111">
        <f>(((1+0.0833+0.0833+0.0278)*0.4*0.08)*50%)*0.0555</f>
        <v>1.0606272E-3</v>
      </c>
      <c r="D79" s="180">
        <f>C79*(D48+D40)</f>
        <v>0</v>
      </c>
      <c r="E79" s="136" t="s">
        <v>267</v>
      </c>
      <c r="G79" s="90">
        <v>7.29</v>
      </c>
    </row>
    <row r="80" spans="1:7" s="90" customFormat="1">
      <c r="A80" s="444" t="s">
        <v>66</v>
      </c>
      <c r="B80" s="441" t="s">
        <v>306</v>
      </c>
      <c r="C80" s="194">
        <v>1.9400000000000001E-2</v>
      </c>
      <c r="D80" s="197">
        <f>C80*D40</f>
        <v>0</v>
      </c>
      <c r="E80" s="136"/>
    </row>
    <row r="81" spans="1:7" s="90" customFormat="1" ht="15.75" customHeight="1">
      <c r="A81" s="105" t="s">
        <v>68</v>
      </c>
      <c r="B81" s="349" t="s">
        <v>307</v>
      </c>
      <c r="C81" s="328">
        <f>C60</f>
        <v>0.16800000000000001</v>
      </c>
      <c r="D81" s="180">
        <f>D80*C81</f>
        <v>0</v>
      </c>
      <c r="E81" s="136"/>
    </row>
    <row r="82" spans="1:7" s="90" customFormat="1">
      <c r="A82" s="105" t="s">
        <v>70</v>
      </c>
      <c r="B82" s="441" t="s">
        <v>308</v>
      </c>
      <c r="C82" s="111">
        <f>(((1+0.0833+0.0833+0.0278)*0.4*0.08)*50%)*90%</f>
        <v>1.719936E-2</v>
      </c>
      <c r="D82" s="180">
        <f>C82*(D40+D48)</f>
        <v>0</v>
      </c>
      <c r="E82" s="136" t="s">
        <v>267</v>
      </c>
      <c r="F82" s="94">
        <f>12*D82</f>
        <v>0</v>
      </c>
      <c r="G82" s="94">
        <f>5*F82</f>
        <v>0</v>
      </c>
    </row>
    <row r="83" spans="1:7" s="90" customFormat="1">
      <c r="A83" s="105"/>
      <c r="B83" s="442" t="s">
        <v>275</v>
      </c>
      <c r="C83" s="182"/>
      <c r="D83" s="336">
        <f>SUM(D77:D82)</f>
        <v>0</v>
      </c>
      <c r="E83" s="136"/>
    </row>
    <row r="84" spans="1:7" ht="15.75" customHeight="1">
      <c r="A84" s="198"/>
      <c r="B84" s="198"/>
      <c r="C84" s="198"/>
      <c r="D84" s="371"/>
    </row>
    <row r="85" spans="1:7" ht="15.75" customHeight="1">
      <c r="A85" s="553" t="s">
        <v>309</v>
      </c>
      <c r="B85" s="554"/>
      <c r="C85" s="554"/>
      <c r="D85" s="555"/>
    </row>
    <row r="86" spans="1:7" s="90" customFormat="1" ht="15.75" customHeight="1">
      <c r="A86" s="96" t="s">
        <v>310</v>
      </c>
      <c r="B86" s="440" t="s">
        <v>311</v>
      </c>
      <c r="C86" s="96" t="s">
        <v>152</v>
      </c>
      <c r="D86" s="96" t="s">
        <v>153</v>
      </c>
    </row>
    <row r="87" spans="1:7" s="90" customFormat="1" ht="15.75" customHeight="1">
      <c r="A87" s="105" t="s">
        <v>57</v>
      </c>
      <c r="B87" s="441" t="s">
        <v>312</v>
      </c>
      <c r="C87" s="337">
        <f>1/12</f>
        <v>8.3333333333333329E-2</v>
      </c>
      <c r="D87" s="338">
        <f>D50*C87</f>
        <v>0</v>
      </c>
    </row>
    <row r="88" spans="1:7" s="90" customFormat="1" ht="15.75" customHeight="1">
      <c r="A88" s="444" t="s">
        <v>60</v>
      </c>
      <c r="B88" s="441" t="s">
        <v>313</v>
      </c>
      <c r="C88" s="339">
        <v>2.8E-3</v>
      </c>
      <c r="D88" s="197">
        <f>C88*(D$40+$D$48)</f>
        <v>0</v>
      </c>
    </row>
    <row r="89" spans="1:7" s="90" customFormat="1" ht="15.75" customHeight="1">
      <c r="A89" s="444" t="s">
        <v>63</v>
      </c>
      <c r="B89" s="441" t="s">
        <v>314</v>
      </c>
      <c r="C89" s="339">
        <v>2.0000000000000001E-4</v>
      </c>
      <c r="D89" s="197">
        <f>C89*(D$40+$D$48)</f>
        <v>0</v>
      </c>
    </row>
    <row r="90" spans="1:7" s="90" customFormat="1" ht="15.75" customHeight="1">
      <c r="A90" s="444" t="s">
        <v>66</v>
      </c>
      <c r="B90" s="441" t="s">
        <v>315</v>
      </c>
      <c r="C90" s="339">
        <v>2.9999999999999997E-4</v>
      </c>
      <c r="D90" s="197">
        <f>C90*(D$40+$D$48)</f>
        <v>0</v>
      </c>
    </row>
    <row r="91" spans="1:7" ht="15.75" customHeight="1">
      <c r="A91" s="444" t="s">
        <v>68</v>
      </c>
      <c r="B91" s="441" t="s">
        <v>316</v>
      </c>
      <c r="C91" s="339">
        <v>2.9999999999999997E-4</v>
      </c>
      <c r="D91" s="197">
        <f>C91*(D$40+$D$48)</f>
        <v>0</v>
      </c>
    </row>
    <row r="92" spans="1:7" s="90" customFormat="1" ht="15.75" customHeight="1">
      <c r="A92" s="105" t="s">
        <v>70</v>
      </c>
      <c r="B92" s="441" t="s">
        <v>317</v>
      </c>
      <c r="C92" s="335">
        <v>0</v>
      </c>
      <c r="D92" s="180">
        <f>C92*(D$40+D$48)</f>
        <v>0</v>
      </c>
    </row>
    <row r="93" spans="1:7" s="90" customFormat="1">
      <c r="A93" s="350"/>
      <c r="B93" s="138" t="s">
        <v>273</v>
      </c>
      <c r="C93" s="335"/>
      <c r="D93" s="180">
        <f>SUM(D87:D92)</f>
        <v>0</v>
      </c>
    </row>
    <row r="94" spans="1:7" s="90" customFormat="1" ht="15.75" customHeight="1">
      <c r="A94" s="105" t="s">
        <v>284</v>
      </c>
      <c r="B94" s="441" t="s">
        <v>318</v>
      </c>
      <c r="C94" s="335"/>
      <c r="D94" s="334">
        <f>D93*C60</f>
        <v>0</v>
      </c>
    </row>
    <row r="95" spans="1:7" s="90" customFormat="1">
      <c r="A95" s="105"/>
      <c r="B95" s="442" t="s">
        <v>275</v>
      </c>
      <c r="C95" s="141"/>
      <c r="D95" s="340">
        <f>SUM(D93:D94)</f>
        <v>0</v>
      </c>
    </row>
    <row r="96" spans="1:7" s="90" customFormat="1" ht="15.75" customHeight="1">
      <c r="A96" s="96" t="s">
        <v>319</v>
      </c>
      <c r="B96" s="440" t="s">
        <v>320</v>
      </c>
      <c r="C96" s="330" t="s">
        <v>152</v>
      </c>
      <c r="D96" s="330" t="s">
        <v>153</v>
      </c>
    </row>
    <row r="97" spans="1:4" s="90" customFormat="1" ht="15.75" customHeight="1">
      <c r="A97" s="105" t="s">
        <v>57</v>
      </c>
      <c r="B97" s="441" t="s">
        <v>321</v>
      </c>
      <c r="C97" s="341"/>
      <c r="D97" s="199" t="s">
        <v>322</v>
      </c>
    </row>
    <row r="98" spans="1:4">
      <c r="A98" s="446"/>
      <c r="B98" s="128" t="s">
        <v>275</v>
      </c>
      <c r="C98" s="341"/>
      <c r="D98" s="199"/>
    </row>
    <row r="99" spans="1:4" s="90" customFormat="1" ht="15.75" customHeight="1">
      <c r="A99" s="550" t="s">
        <v>323</v>
      </c>
      <c r="B99" s="551"/>
      <c r="C99" s="330"/>
      <c r="D99" s="330" t="s">
        <v>153</v>
      </c>
    </row>
    <row r="100" spans="1:4" s="90" customFormat="1" ht="15.75" customHeight="1">
      <c r="A100" s="105" t="s">
        <v>310</v>
      </c>
      <c r="B100" s="441" t="s">
        <v>324</v>
      </c>
      <c r="C100" s="341"/>
      <c r="D100" s="342">
        <f>D95</f>
        <v>0</v>
      </c>
    </row>
    <row r="101" spans="1:4">
      <c r="A101" s="184" t="s">
        <v>319</v>
      </c>
      <c r="B101" s="200" t="s">
        <v>320</v>
      </c>
      <c r="C101" s="182"/>
      <c r="D101" s="199" t="s">
        <v>322</v>
      </c>
    </row>
    <row r="102" spans="1:4">
      <c r="A102" s="182"/>
      <c r="B102" s="212" t="s">
        <v>275</v>
      </c>
      <c r="C102" s="182"/>
      <c r="D102" s="343">
        <f>D100</f>
        <v>0</v>
      </c>
    </row>
    <row r="103" spans="1:4" ht="15.75" customHeight="1">
      <c r="A103" s="202"/>
      <c r="B103" s="202"/>
      <c r="C103" s="202"/>
      <c r="D103" s="372"/>
    </row>
    <row r="104" spans="1:4">
      <c r="A104" s="553" t="s">
        <v>325</v>
      </c>
      <c r="B104" s="554"/>
      <c r="C104" s="554"/>
      <c r="D104" s="555"/>
    </row>
    <row r="105" spans="1:4" ht="15.75" customHeight="1">
      <c r="A105" s="105">
        <v>5</v>
      </c>
      <c r="B105" s="439" t="s">
        <v>326</v>
      </c>
      <c r="C105" s="105" t="s">
        <v>152</v>
      </c>
      <c r="D105" s="105" t="s">
        <v>153</v>
      </c>
    </row>
    <row r="106" spans="1:4">
      <c r="A106" s="105" t="s">
        <v>57</v>
      </c>
      <c r="B106" s="441" t="s">
        <v>327</v>
      </c>
      <c r="C106" s="107"/>
      <c r="D106" s="179">
        <f>'Uniformes e EPI'!J25</f>
        <v>0</v>
      </c>
    </row>
    <row r="107" spans="1:4">
      <c r="A107" s="105" t="s">
        <v>60</v>
      </c>
      <c r="B107" s="441" t="s">
        <v>328</v>
      </c>
      <c r="C107" s="113"/>
      <c r="D107" s="203"/>
    </row>
    <row r="108" spans="1:4" ht="15.75" customHeight="1">
      <c r="A108" s="105" t="s">
        <v>63</v>
      </c>
      <c r="B108" s="441" t="s">
        <v>329</v>
      </c>
      <c r="C108" s="113"/>
      <c r="D108" s="203"/>
    </row>
    <row r="109" spans="1:4">
      <c r="A109" s="105" t="s">
        <v>66</v>
      </c>
      <c r="B109" s="441" t="s">
        <v>330</v>
      </c>
      <c r="C109" s="107"/>
      <c r="D109" s="179">
        <f>'Uniformes e EPI'!J17</f>
        <v>0</v>
      </c>
    </row>
    <row r="110" spans="1:4" ht="15.75" customHeight="1">
      <c r="A110" s="104"/>
      <c r="B110" s="442" t="s">
        <v>275</v>
      </c>
      <c r="C110" s="184"/>
      <c r="D110" s="204">
        <f>SUM(D106:D109)</f>
        <v>0</v>
      </c>
    </row>
    <row r="111" spans="1:4" ht="15.75" customHeight="1">
      <c r="A111" s="202"/>
      <c r="B111" s="202"/>
      <c r="C111" s="202"/>
      <c r="D111" s="372"/>
    </row>
    <row r="112" spans="1:4">
      <c r="A112" s="553" t="s">
        <v>331</v>
      </c>
      <c r="B112" s="554"/>
      <c r="C112" s="554"/>
      <c r="D112" s="555"/>
    </row>
    <row r="113" spans="1:4" s="90" customFormat="1">
      <c r="A113" s="105">
        <v>6</v>
      </c>
      <c r="B113" s="441" t="s">
        <v>332</v>
      </c>
      <c r="C113" s="141" t="s">
        <v>152</v>
      </c>
      <c r="D113" s="141" t="s">
        <v>153</v>
      </c>
    </row>
    <row r="114" spans="1:4" s="90" customFormat="1" ht="15.75" customHeight="1">
      <c r="A114" s="105" t="s">
        <v>57</v>
      </c>
      <c r="B114" s="441" t="s">
        <v>333</v>
      </c>
      <c r="C114" s="205">
        <f>'BDI - M.O PERMANENTE'!K10</f>
        <v>0</v>
      </c>
      <c r="D114" s="186">
        <f>C114*D124</f>
        <v>0</v>
      </c>
    </row>
    <row r="115" spans="1:4">
      <c r="A115" s="104"/>
      <c r="B115" s="442" t="s">
        <v>275</v>
      </c>
      <c r="C115" s="344"/>
      <c r="D115" s="336">
        <f>D114</f>
        <v>0</v>
      </c>
    </row>
    <row r="116" spans="1:4" s="90" customFormat="1">
      <c r="A116" s="373"/>
      <c r="B116" s="373"/>
      <c r="C116" s="373"/>
      <c r="D116" s="370"/>
    </row>
    <row r="117" spans="1:4">
      <c r="A117" s="597" t="s">
        <v>334</v>
      </c>
      <c r="B117" s="597"/>
      <c r="C117" s="597"/>
      <c r="D117" s="598"/>
    </row>
    <row r="118" spans="1:4" ht="15.75" customHeight="1">
      <c r="A118" s="104"/>
      <c r="B118" s="439" t="s">
        <v>335</v>
      </c>
      <c r="C118" s="105"/>
      <c r="D118" s="104" t="s">
        <v>55</v>
      </c>
    </row>
    <row r="119" spans="1:4" ht="15" customHeight="1">
      <c r="A119" s="105" t="s">
        <v>57</v>
      </c>
      <c r="B119" s="441" t="s">
        <v>336</v>
      </c>
      <c r="C119" s="206"/>
      <c r="D119" s="181">
        <f>D40</f>
        <v>0</v>
      </c>
    </row>
    <row r="120" spans="1:4" ht="15" customHeight="1">
      <c r="A120" s="105" t="s">
        <v>60</v>
      </c>
      <c r="B120" s="441" t="s">
        <v>263</v>
      </c>
      <c r="C120" s="206"/>
      <c r="D120" s="181">
        <f>D74</f>
        <v>0</v>
      </c>
    </row>
    <row r="121" spans="1:4" ht="15.75" customHeight="1">
      <c r="A121" s="105" t="s">
        <v>63</v>
      </c>
      <c r="B121" s="441" t="s">
        <v>302</v>
      </c>
      <c r="C121" s="206"/>
      <c r="D121" s="181">
        <f>D83</f>
        <v>0</v>
      </c>
    </row>
    <row r="122" spans="1:4" ht="15.75" customHeight="1">
      <c r="A122" s="105" t="s">
        <v>66</v>
      </c>
      <c r="B122" s="441" t="s">
        <v>309</v>
      </c>
      <c r="C122" s="206"/>
      <c r="D122" s="181">
        <f>D102</f>
        <v>0</v>
      </c>
    </row>
    <row r="123" spans="1:4" ht="15.75" customHeight="1">
      <c r="A123" s="442" t="s">
        <v>68</v>
      </c>
      <c r="B123" s="127" t="s">
        <v>325</v>
      </c>
      <c r="C123" s="206"/>
      <c r="D123" s="181">
        <f>D110</f>
        <v>0</v>
      </c>
    </row>
    <row r="124" spans="1:4" ht="17.25" customHeight="1">
      <c r="A124" s="543" t="s">
        <v>337</v>
      </c>
      <c r="B124" s="593"/>
      <c r="C124" s="206"/>
      <c r="D124" s="207">
        <f>SUM(D119:D123)</f>
        <v>0</v>
      </c>
    </row>
    <row r="125" spans="1:4" ht="15" customHeight="1">
      <c r="A125" s="105" t="s">
        <v>70</v>
      </c>
      <c r="B125" s="441" t="s">
        <v>338</v>
      </c>
      <c r="C125" s="206"/>
      <c r="D125" s="181">
        <f>D115</f>
        <v>0</v>
      </c>
    </row>
    <row r="126" spans="1:4">
      <c r="A126" s="441"/>
      <c r="B126" s="442" t="s">
        <v>339</v>
      </c>
      <c r="C126" s="182"/>
      <c r="D126" s="134">
        <f>D124+D125</f>
        <v>0</v>
      </c>
    </row>
    <row r="127" spans="1:4" s="90" customFormat="1">
      <c r="A127" s="373"/>
      <c r="B127" s="373"/>
      <c r="C127" s="373"/>
      <c r="D127" s="370"/>
    </row>
    <row r="128" spans="1:4">
      <c r="A128" s="550" t="s">
        <v>340</v>
      </c>
      <c r="B128" s="551"/>
      <c r="C128" s="551"/>
      <c r="D128" s="552"/>
    </row>
    <row r="129" spans="1:7" ht="31.5">
      <c r="A129" s="105" t="s">
        <v>341</v>
      </c>
      <c r="B129" s="105" t="s">
        <v>342</v>
      </c>
      <c r="C129" s="105" t="s">
        <v>343</v>
      </c>
      <c r="D129" s="105" t="s">
        <v>344</v>
      </c>
    </row>
    <row r="130" spans="1:7" ht="75" customHeight="1">
      <c r="A130" s="141" t="s">
        <v>345</v>
      </c>
      <c r="B130" s="388">
        <f>D126</f>
        <v>0</v>
      </c>
      <c r="C130" s="390">
        <v>1</v>
      </c>
      <c r="D130" s="389">
        <f>D126</f>
        <v>0</v>
      </c>
    </row>
    <row r="131" spans="1:7" ht="18.75">
      <c r="A131" s="115"/>
      <c r="B131" s="116"/>
      <c r="C131" s="209"/>
      <c r="D131" s="374"/>
    </row>
    <row r="132" spans="1:7">
      <c r="A132" s="597" t="s">
        <v>346</v>
      </c>
      <c r="B132" s="597"/>
      <c r="C132" s="597"/>
      <c r="D132" s="598"/>
    </row>
    <row r="133" spans="1:7">
      <c r="A133" s="105"/>
      <c r="B133" s="543" t="s">
        <v>347</v>
      </c>
      <c r="C133" s="544"/>
      <c r="D133" s="104" t="s">
        <v>348</v>
      </c>
    </row>
    <row r="134" spans="1:7" ht="18.75">
      <c r="A134" s="105" t="s">
        <v>57</v>
      </c>
      <c r="B134" s="123" t="s">
        <v>349</v>
      </c>
      <c r="C134" s="211"/>
      <c r="D134" s="208">
        <f>D130</f>
        <v>0</v>
      </c>
    </row>
    <row r="135" spans="1:7" ht="18.75">
      <c r="A135" s="105" t="s">
        <v>60</v>
      </c>
      <c r="B135" s="441" t="s">
        <v>350</v>
      </c>
      <c r="C135" s="206"/>
      <c r="D135" s="208">
        <f>D134</f>
        <v>0</v>
      </c>
    </row>
    <row r="136" spans="1:7" ht="48" customHeight="1">
      <c r="A136" s="105" t="s">
        <v>63</v>
      </c>
      <c r="B136" s="441" t="s">
        <v>351</v>
      </c>
      <c r="C136" s="206"/>
      <c r="D136" s="389">
        <f>12*D135</f>
        <v>0</v>
      </c>
    </row>
    <row r="137" spans="1:7">
      <c r="A137" s="345"/>
      <c r="B137" s="345"/>
      <c r="C137" s="345"/>
      <c r="D137" s="345"/>
    </row>
    <row r="138" spans="1:7">
      <c r="A138" s="547" t="s">
        <v>352</v>
      </c>
      <c r="B138" s="548"/>
      <c r="C138" s="548"/>
      <c r="D138" s="549"/>
    </row>
    <row r="139" spans="1:7" ht="15.75" customHeight="1">
      <c r="A139" s="540" t="s">
        <v>263</v>
      </c>
      <c r="B139" s="541"/>
      <c r="C139" s="541"/>
      <c r="D139" s="542"/>
    </row>
    <row r="140" spans="1:7" ht="24.75" customHeight="1">
      <c r="A140" s="540" t="s">
        <v>265</v>
      </c>
      <c r="B140" s="541"/>
      <c r="C140" s="541"/>
      <c r="D140" s="542"/>
    </row>
    <row r="141" spans="1:7" ht="41.25" customHeight="1">
      <c r="A141" s="362" t="s">
        <v>57</v>
      </c>
      <c r="B141" s="545" t="s">
        <v>353</v>
      </c>
      <c r="C141" s="545"/>
      <c r="D141" s="545"/>
    </row>
    <row r="142" spans="1:7" ht="126" customHeight="1">
      <c r="A142" s="362" t="s">
        <v>354</v>
      </c>
      <c r="B142" s="546" t="s">
        <v>355</v>
      </c>
      <c r="C142" s="546"/>
      <c r="D142" s="546"/>
      <c r="F142" s="347"/>
      <c r="G142" s="348"/>
    </row>
    <row r="143" spans="1:7" ht="15.75" customHeight="1">
      <c r="A143" s="540" t="s">
        <v>356</v>
      </c>
      <c r="B143" s="541"/>
      <c r="C143" s="541"/>
      <c r="D143" s="542"/>
    </row>
    <row r="144" spans="1:7">
      <c r="A144" s="362" t="s">
        <v>57</v>
      </c>
      <c r="B144" s="537" t="s">
        <v>357</v>
      </c>
      <c r="C144" s="538"/>
      <c r="D144" s="539"/>
    </row>
    <row r="145" spans="1:4">
      <c r="A145" s="362" t="s">
        <v>60</v>
      </c>
      <c r="B145" s="522" t="s">
        <v>358</v>
      </c>
      <c r="C145" s="523"/>
      <c r="D145" s="524"/>
    </row>
    <row r="146" spans="1:4" ht="90.75" customHeight="1">
      <c r="A146" s="362" t="s">
        <v>63</v>
      </c>
      <c r="B146" s="522" t="s">
        <v>359</v>
      </c>
      <c r="C146" s="523"/>
      <c r="D146" s="524"/>
    </row>
    <row r="147" spans="1:4">
      <c r="A147" s="362" t="s">
        <v>66</v>
      </c>
      <c r="B147" s="522" t="s">
        <v>360</v>
      </c>
      <c r="C147" s="523"/>
      <c r="D147" s="524"/>
    </row>
    <row r="148" spans="1:4">
      <c r="A148" s="362" t="s">
        <v>68</v>
      </c>
      <c r="B148" s="522" t="s">
        <v>361</v>
      </c>
      <c r="C148" s="523"/>
      <c r="D148" s="524"/>
    </row>
    <row r="149" spans="1:4">
      <c r="A149" s="362" t="s">
        <v>70</v>
      </c>
      <c r="B149" s="522" t="s">
        <v>362</v>
      </c>
      <c r="C149" s="523"/>
      <c r="D149" s="524"/>
    </row>
    <row r="150" spans="1:4">
      <c r="A150" s="362" t="s">
        <v>284</v>
      </c>
      <c r="B150" s="522" t="s">
        <v>363</v>
      </c>
      <c r="C150" s="523"/>
      <c r="D150" s="524"/>
    </row>
    <row r="151" spans="1:4">
      <c r="A151" s="362" t="s">
        <v>286</v>
      </c>
      <c r="B151" s="522" t="s">
        <v>364</v>
      </c>
      <c r="C151" s="523"/>
      <c r="D151" s="524"/>
    </row>
    <row r="152" spans="1:4">
      <c r="A152" s="531" t="s">
        <v>302</v>
      </c>
      <c r="B152" s="532"/>
      <c r="C152" s="532"/>
      <c r="D152" s="533"/>
    </row>
    <row r="153" spans="1:4" ht="136.5" customHeight="1">
      <c r="A153" s="364" t="s">
        <v>57</v>
      </c>
      <c r="B153" s="534" t="s">
        <v>365</v>
      </c>
      <c r="C153" s="535"/>
      <c r="D153" s="536"/>
    </row>
    <row r="154" spans="1:4" ht="62.25" customHeight="1">
      <c r="A154" s="362" t="s">
        <v>60</v>
      </c>
      <c r="B154" s="522" t="s">
        <v>366</v>
      </c>
      <c r="C154" s="523"/>
      <c r="D154" s="524"/>
    </row>
    <row r="155" spans="1:4" ht="170.25" customHeight="1">
      <c r="A155" s="362" t="s">
        <v>63</v>
      </c>
      <c r="B155" s="522" t="s">
        <v>367</v>
      </c>
      <c r="C155" s="523"/>
      <c r="D155" s="524"/>
    </row>
    <row r="156" spans="1:4" ht="103.5" customHeight="1">
      <c r="A156" s="362" t="s">
        <v>66</v>
      </c>
      <c r="B156" s="522" t="s">
        <v>368</v>
      </c>
      <c r="C156" s="523"/>
      <c r="D156" s="524"/>
    </row>
    <row r="157" spans="1:4" ht="47.25" customHeight="1">
      <c r="A157" s="362" t="s">
        <v>68</v>
      </c>
      <c r="B157" s="522" t="s">
        <v>369</v>
      </c>
      <c r="C157" s="523"/>
      <c r="D157" s="524"/>
    </row>
    <row r="158" spans="1:4" ht="312" customHeight="1">
      <c r="A158" s="362" t="s">
        <v>70</v>
      </c>
      <c r="B158" s="522" t="s">
        <v>370</v>
      </c>
      <c r="C158" s="523"/>
      <c r="D158" s="524"/>
    </row>
    <row r="159" spans="1:4">
      <c r="A159" s="528" t="s">
        <v>309</v>
      </c>
      <c r="B159" s="529"/>
      <c r="C159" s="529"/>
      <c r="D159" s="530"/>
    </row>
    <row r="160" spans="1:4">
      <c r="A160" s="531" t="s">
        <v>371</v>
      </c>
      <c r="B160" s="532"/>
      <c r="C160" s="532"/>
      <c r="D160" s="533"/>
    </row>
    <row r="161" spans="1:4" ht="93" customHeight="1">
      <c r="A161" s="364" t="s">
        <v>57</v>
      </c>
      <c r="B161" s="534" t="s">
        <v>372</v>
      </c>
      <c r="C161" s="535"/>
      <c r="D161" s="536"/>
    </row>
    <row r="162" spans="1:4" ht="70.5" customHeight="1">
      <c r="A162" s="362" t="s">
        <v>60</v>
      </c>
      <c r="B162" s="522" t="s">
        <v>373</v>
      </c>
      <c r="C162" s="523"/>
      <c r="D162" s="524"/>
    </row>
    <row r="163" spans="1:4" ht="87" customHeight="1">
      <c r="A163" s="362" t="s">
        <v>63</v>
      </c>
      <c r="B163" s="522" t="s">
        <v>374</v>
      </c>
      <c r="C163" s="523"/>
      <c r="D163" s="524"/>
    </row>
    <row r="164" spans="1:4" ht="105" customHeight="1">
      <c r="A164" s="362" t="s">
        <v>66</v>
      </c>
      <c r="B164" s="522" t="s">
        <v>375</v>
      </c>
      <c r="C164" s="523"/>
      <c r="D164" s="524"/>
    </row>
    <row r="165" spans="1:4" ht="156.75" customHeight="1">
      <c r="A165" s="362" t="s">
        <v>68</v>
      </c>
      <c r="B165" s="525" t="s">
        <v>376</v>
      </c>
      <c r="C165" s="526"/>
      <c r="D165" s="527"/>
    </row>
    <row r="166" spans="1:4" ht="34.5" customHeight="1">
      <c r="A166" s="362" t="s">
        <v>284</v>
      </c>
      <c r="B166" s="521" t="s">
        <v>377</v>
      </c>
      <c r="C166" s="521"/>
      <c r="D166" s="521"/>
    </row>
    <row r="167" spans="1:4">
      <c r="A167" s="350"/>
      <c r="B167" s="350"/>
      <c r="C167" s="350"/>
      <c r="D167" s="350"/>
    </row>
    <row r="168" spans="1:4">
      <c r="A168" s="350"/>
      <c r="B168" s="350"/>
      <c r="C168" s="350"/>
      <c r="D168" s="350"/>
    </row>
    <row r="169" spans="1:4">
      <c r="A169" s="350"/>
      <c r="B169" s="350"/>
      <c r="C169" s="350"/>
      <c r="D169" s="350"/>
    </row>
    <row r="170" spans="1:4">
      <c r="A170" s="350"/>
      <c r="B170" s="350"/>
      <c r="C170" s="350"/>
      <c r="D170" s="350"/>
    </row>
    <row r="171" spans="1:4">
      <c r="A171" s="350"/>
      <c r="B171" s="350"/>
      <c r="C171" s="350"/>
      <c r="D171" s="350"/>
    </row>
    <row r="172" spans="1:4">
      <c r="A172" s="350"/>
      <c r="B172" s="350"/>
      <c r="C172" s="350"/>
      <c r="D172" s="350"/>
    </row>
    <row r="173" spans="1:4">
      <c r="A173" s="350"/>
      <c r="B173" s="350"/>
      <c r="C173" s="350"/>
      <c r="D173" s="350"/>
    </row>
    <row r="174" spans="1:4">
      <c r="A174" s="350"/>
      <c r="B174" s="350"/>
      <c r="C174" s="350"/>
      <c r="D174" s="350"/>
    </row>
    <row r="175" spans="1:4">
      <c r="A175" s="350"/>
      <c r="B175" s="350"/>
      <c r="C175" s="350"/>
      <c r="D175" s="350"/>
    </row>
    <row r="176" spans="1:4">
      <c r="A176" s="350"/>
      <c r="B176" s="350"/>
      <c r="C176" s="350"/>
      <c r="D176" s="350"/>
    </row>
    <row r="177" spans="1:4">
      <c r="A177" s="350"/>
      <c r="B177" s="350"/>
      <c r="C177" s="350"/>
      <c r="D177" s="350"/>
    </row>
    <row r="178" spans="1:4">
      <c r="A178" s="350"/>
      <c r="B178" s="350"/>
      <c r="C178" s="350"/>
      <c r="D178" s="350"/>
    </row>
    <row r="179" spans="1:4">
      <c r="A179" s="350"/>
      <c r="B179" s="350"/>
      <c r="C179" s="350"/>
      <c r="D179" s="350"/>
    </row>
    <row r="180" spans="1:4">
      <c r="A180" s="350"/>
      <c r="B180" s="350"/>
      <c r="C180" s="350"/>
      <c r="D180" s="350"/>
    </row>
    <row r="181" spans="1:4">
      <c r="A181" s="350"/>
      <c r="B181" s="350"/>
      <c r="C181" s="350"/>
      <c r="D181" s="350"/>
    </row>
    <row r="182" spans="1:4">
      <c r="A182" s="350"/>
      <c r="B182" s="350"/>
      <c r="C182" s="350"/>
      <c r="D182" s="350"/>
    </row>
    <row r="183" spans="1:4">
      <c r="A183" s="350"/>
      <c r="B183" s="350"/>
      <c r="C183" s="350"/>
      <c r="D183" s="350"/>
    </row>
    <row r="184" spans="1:4">
      <c r="A184" s="350"/>
      <c r="B184" s="350"/>
      <c r="C184" s="350"/>
      <c r="D184" s="350"/>
    </row>
    <row r="185" spans="1:4">
      <c r="A185" s="350"/>
      <c r="B185" s="350"/>
      <c r="C185" s="350"/>
      <c r="D185" s="350"/>
    </row>
    <row r="186" spans="1:4">
      <c r="A186" s="350"/>
      <c r="B186" s="350"/>
      <c r="C186" s="350"/>
      <c r="D186" s="350"/>
    </row>
    <row r="187" spans="1:4">
      <c r="A187" s="350"/>
      <c r="B187" s="350"/>
      <c r="C187" s="350"/>
      <c r="D187" s="350"/>
    </row>
    <row r="188" spans="1:4">
      <c r="A188" s="350"/>
      <c r="B188" s="350"/>
      <c r="C188" s="350"/>
      <c r="D188" s="350"/>
    </row>
    <row r="189" spans="1:4">
      <c r="A189" s="350"/>
      <c r="B189" s="350"/>
      <c r="C189" s="350"/>
      <c r="D189" s="350"/>
    </row>
    <row r="190" spans="1:4">
      <c r="A190" s="350"/>
      <c r="B190" s="350"/>
      <c r="C190" s="350"/>
      <c r="D190" s="350"/>
    </row>
    <row r="191" spans="1:4">
      <c r="A191" s="350"/>
      <c r="B191" s="350"/>
      <c r="C191" s="350"/>
      <c r="D191" s="350"/>
    </row>
    <row r="192" spans="1:4">
      <c r="A192" s="350"/>
      <c r="B192" s="350"/>
      <c r="C192" s="350"/>
      <c r="D192" s="350"/>
    </row>
    <row r="193" spans="1:4">
      <c r="A193" s="350"/>
      <c r="B193" s="350"/>
      <c r="C193" s="350"/>
      <c r="D193" s="350"/>
    </row>
    <row r="194" spans="1:4">
      <c r="A194" s="350"/>
      <c r="B194" s="350"/>
      <c r="C194" s="350"/>
      <c r="D194" s="350"/>
    </row>
    <row r="195" spans="1:4">
      <c r="A195" s="350"/>
      <c r="B195" s="350"/>
      <c r="C195" s="350"/>
      <c r="D195" s="350"/>
    </row>
    <row r="196" spans="1:4">
      <c r="A196" s="350"/>
      <c r="B196" s="350"/>
      <c r="C196" s="350"/>
      <c r="D196" s="350"/>
    </row>
    <row r="197" spans="1:4">
      <c r="A197" s="350"/>
      <c r="B197" s="350"/>
      <c r="C197" s="350"/>
      <c r="D197" s="350"/>
    </row>
    <row r="198" spans="1:4">
      <c r="A198" s="350"/>
      <c r="B198" s="350"/>
      <c r="C198" s="350"/>
      <c r="D198" s="350"/>
    </row>
    <row r="199" spans="1:4">
      <c r="A199" s="350"/>
      <c r="B199" s="350"/>
      <c r="C199" s="350"/>
      <c r="D199" s="350"/>
    </row>
    <row r="200" spans="1:4">
      <c r="A200" s="350"/>
      <c r="B200" s="350"/>
      <c r="C200" s="350"/>
      <c r="D200" s="350"/>
    </row>
    <row r="201" spans="1:4">
      <c r="A201" s="350"/>
      <c r="B201" s="350"/>
      <c r="C201" s="350"/>
      <c r="D201" s="350"/>
    </row>
    <row r="202" spans="1:4">
      <c r="A202" s="350"/>
      <c r="B202" s="350"/>
      <c r="C202" s="350"/>
      <c r="D202" s="350"/>
    </row>
    <row r="203" spans="1:4">
      <c r="A203" s="350"/>
      <c r="B203" s="350"/>
      <c r="C203" s="350"/>
      <c r="D203" s="350"/>
    </row>
    <row r="204" spans="1:4">
      <c r="A204" s="350"/>
      <c r="B204" s="350"/>
      <c r="C204" s="350"/>
      <c r="D204" s="350"/>
    </row>
    <row r="205" spans="1:4">
      <c r="A205" s="350"/>
      <c r="B205" s="350"/>
      <c r="C205" s="350"/>
      <c r="D205" s="350"/>
    </row>
    <row r="206" spans="1:4">
      <c r="A206" s="350"/>
      <c r="B206" s="350"/>
      <c r="C206" s="350"/>
      <c r="D206" s="350"/>
    </row>
    <row r="207" spans="1:4">
      <c r="A207" s="350"/>
      <c r="B207" s="350"/>
      <c r="C207" s="350"/>
      <c r="D207" s="350"/>
    </row>
    <row r="208" spans="1:4">
      <c r="A208" s="350"/>
      <c r="B208" s="350"/>
      <c r="C208" s="350"/>
      <c r="D208" s="350"/>
    </row>
    <row r="209" spans="1:4">
      <c r="A209" s="350"/>
      <c r="B209" s="350"/>
      <c r="C209" s="350"/>
      <c r="D209" s="350"/>
    </row>
    <row r="210" spans="1:4">
      <c r="A210" s="350"/>
      <c r="B210" s="350"/>
      <c r="C210" s="350"/>
      <c r="D210" s="350"/>
    </row>
    <row r="211" spans="1:4">
      <c r="A211" s="350"/>
      <c r="B211" s="350"/>
      <c r="C211" s="350"/>
      <c r="D211" s="350"/>
    </row>
    <row r="212" spans="1:4">
      <c r="A212" s="350"/>
      <c r="B212" s="350"/>
      <c r="C212" s="350"/>
      <c r="D212" s="350"/>
    </row>
    <row r="213" spans="1:4">
      <c r="A213" s="350"/>
      <c r="B213" s="350"/>
      <c r="C213" s="350"/>
      <c r="D213" s="350"/>
    </row>
    <row r="214" spans="1:4">
      <c r="A214" s="350"/>
      <c r="B214" s="350"/>
      <c r="C214" s="350"/>
      <c r="D214" s="350"/>
    </row>
    <row r="215" spans="1:4">
      <c r="A215" s="350"/>
      <c r="B215" s="350"/>
      <c r="C215" s="350"/>
      <c r="D215" s="350"/>
    </row>
    <row r="216" spans="1:4">
      <c r="A216" s="350"/>
      <c r="B216" s="350"/>
      <c r="C216" s="350"/>
      <c r="D216" s="350"/>
    </row>
    <row r="217" spans="1:4">
      <c r="A217" s="350"/>
      <c r="B217" s="350"/>
      <c r="C217" s="350"/>
      <c r="D217" s="350"/>
    </row>
    <row r="218" spans="1:4">
      <c r="A218" s="350"/>
      <c r="B218" s="350"/>
      <c r="C218" s="350"/>
      <c r="D218" s="350"/>
    </row>
    <row r="219" spans="1:4">
      <c r="A219" s="350"/>
      <c r="B219" s="350"/>
      <c r="C219" s="350"/>
      <c r="D219" s="350"/>
    </row>
    <row r="220" spans="1:4">
      <c r="A220" s="350"/>
      <c r="B220" s="350"/>
      <c r="C220" s="350"/>
      <c r="D220" s="350"/>
    </row>
    <row r="221" spans="1:4">
      <c r="A221" s="350"/>
      <c r="B221" s="350"/>
      <c r="C221" s="350"/>
      <c r="D221" s="350"/>
    </row>
    <row r="222" spans="1:4">
      <c r="A222" s="350"/>
      <c r="B222" s="350"/>
      <c r="C222" s="350"/>
      <c r="D222" s="350"/>
    </row>
    <row r="223" spans="1:4">
      <c r="A223" s="350"/>
      <c r="B223" s="350"/>
      <c r="C223" s="350"/>
      <c r="D223" s="350"/>
    </row>
    <row r="224" spans="1:4">
      <c r="A224" s="350"/>
      <c r="B224" s="350"/>
      <c r="C224" s="350"/>
      <c r="D224" s="350"/>
    </row>
    <row r="225" spans="1:4">
      <c r="A225" s="350"/>
      <c r="B225" s="350"/>
      <c r="C225" s="350"/>
      <c r="D225" s="350"/>
    </row>
    <row r="226" spans="1:4">
      <c r="A226" s="350"/>
      <c r="B226" s="350"/>
      <c r="C226" s="350"/>
      <c r="D226" s="350"/>
    </row>
    <row r="227" spans="1:4">
      <c r="A227" s="350"/>
      <c r="B227" s="350"/>
      <c r="C227" s="350"/>
      <c r="D227" s="350"/>
    </row>
    <row r="228" spans="1:4">
      <c r="A228" s="350"/>
      <c r="B228" s="350"/>
      <c r="C228" s="350"/>
      <c r="D228" s="350"/>
    </row>
    <row r="229" spans="1:4">
      <c r="A229" s="350"/>
      <c r="B229" s="350"/>
      <c r="C229" s="350"/>
      <c r="D229" s="350"/>
    </row>
    <row r="230" spans="1:4">
      <c r="A230" s="350"/>
      <c r="B230" s="350"/>
      <c r="C230" s="350"/>
      <c r="D230" s="350"/>
    </row>
    <row r="231" spans="1:4">
      <c r="A231" s="350"/>
      <c r="B231" s="350"/>
      <c r="C231" s="350"/>
      <c r="D231" s="350"/>
    </row>
    <row r="232" spans="1:4">
      <c r="A232" s="350"/>
      <c r="B232" s="350"/>
      <c r="C232" s="350"/>
      <c r="D232" s="350"/>
    </row>
    <row r="233" spans="1:4">
      <c r="A233" s="350"/>
      <c r="B233" s="350"/>
      <c r="C233" s="350"/>
      <c r="D233" s="350"/>
    </row>
    <row r="234" spans="1:4">
      <c r="A234" s="350"/>
      <c r="B234" s="350"/>
      <c r="C234" s="350"/>
      <c r="D234" s="350"/>
    </row>
    <row r="235" spans="1:4">
      <c r="A235" s="350"/>
      <c r="B235" s="350"/>
      <c r="C235" s="350"/>
      <c r="D235" s="350"/>
    </row>
    <row r="236" spans="1:4">
      <c r="A236" s="350"/>
      <c r="B236" s="350"/>
      <c r="C236" s="350"/>
      <c r="D236" s="350"/>
    </row>
    <row r="237" spans="1:4">
      <c r="A237" s="350"/>
      <c r="B237" s="350"/>
      <c r="C237" s="350"/>
      <c r="D237" s="350"/>
    </row>
    <row r="238" spans="1:4">
      <c r="A238" s="350"/>
      <c r="B238" s="350"/>
      <c r="C238" s="350"/>
      <c r="D238" s="350"/>
    </row>
    <row r="239" spans="1:4">
      <c r="A239" s="350"/>
      <c r="B239" s="350"/>
      <c r="C239" s="350"/>
      <c r="D239" s="350"/>
    </row>
    <row r="240" spans="1:4">
      <c r="A240" s="350"/>
      <c r="B240" s="350"/>
      <c r="C240" s="350"/>
      <c r="D240" s="350"/>
    </row>
    <row r="241" spans="1:4">
      <c r="A241" s="350"/>
      <c r="B241" s="350"/>
      <c r="C241" s="350"/>
      <c r="D241" s="350"/>
    </row>
    <row r="242" spans="1:4">
      <c r="A242" s="350"/>
      <c r="B242" s="350"/>
      <c r="C242" s="350"/>
      <c r="D242" s="350"/>
    </row>
    <row r="243" spans="1:4">
      <c r="A243" s="350"/>
      <c r="B243" s="350"/>
      <c r="C243" s="350"/>
      <c r="D243" s="350"/>
    </row>
    <row r="244" spans="1:4">
      <c r="A244" s="350"/>
      <c r="B244" s="350"/>
      <c r="C244" s="350"/>
      <c r="D244" s="350"/>
    </row>
    <row r="245" spans="1:4">
      <c r="A245" s="350"/>
      <c r="B245" s="350"/>
      <c r="C245" s="350"/>
      <c r="D245" s="350"/>
    </row>
    <row r="246" spans="1:4">
      <c r="A246" s="350"/>
      <c r="B246" s="350"/>
      <c r="C246" s="350"/>
      <c r="D246" s="350"/>
    </row>
    <row r="247" spans="1:4">
      <c r="A247" s="350"/>
      <c r="B247" s="350"/>
      <c r="C247" s="350"/>
      <c r="D247" s="350"/>
    </row>
    <row r="248" spans="1:4">
      <c r="A248" s="350"/>
      <c r="B248" s="350"/>
      <c r="C248" s="350"/>
      <c r="D248" s="350"/>
    </row>
    <row r="249" spans="1:4">
      <c r="A249" s="350"/>
      <c r="B249" s="350"/>
      <c r="C249" s="350"/>
      <c r="D249" s="350"/>
    </row>
    <row r="250" spans="1:4">
      <c r="A250" s="350"/>
      <c r="B250" s="350"/>
      <c r="C250" s="350"/>
      <c r="D250" s="350"/>
    </row>
    <row r="251" spans="1:4">
      <c r="A251" s="350"/>
      <c r="B251" s="350"/>
      <c r="C251" s="350"/>
      <c r="D251" s="350"/>
    </row>
    <row r="252" spans="1:4">
      <c r="A252" s="350"/>
      <c r="B252" s="350"/>
      <c r="C252" s="350"/>
      <c r="D252" s="350"/>
    </row>
    <row r="253" spans="1:4">
      <c r="A253" s="350"/>
      <c r="B253" s="350"/>
      <c r="C253" s="350"/>
      <c r="D253" s="350"/>
    </row>
    <row r="254" spans="1:4">
      <c r="A254" s="350"/>
      <c r="B254" s="350"/>
      <c r="C254" s="350"/>
      <c r="D254" s="350"/>
    </row>
    <row r="255" spans="1:4">
      <c r="A255" s="350"/>
      <c r="B255" s="350"/>
      <c r="C255" s="350"/>
      <c r="D255" s="350"/>
    </row>
    <row r="256" spans="1:4">
      <c r="A256" s="350"/>
      <c r="B256" s="350"/>
      <c r="C256" s="350"/>
      <c r="D256" s="350"/>
    </row>
    <row r="257" spans="1:4">
      <c r="A257" s="350"/>
      <c r="B257" s="350"/>
      <c r="C257" s="350"/>
      <c r="D257" s="350"/>
    </row>
    <row r="258" spans="1:4">
      <c r="A258" s="350"/>
      <c r="B258" s="350"/>
      <c r="C258" s="350"/>
      <c r="D258" s="350"/>
    </row>
    <row r="259" spans="1:4">
      <c r="A259" s="350"/>
      <c r="B259" s="350"/>
      <c r="C259" s="350"/>
      <c r="D259" s="350"/>
    </row>
    <row r="260" spans="1:4">
      <c r="A260" s="350"/>
      <c r="B260" s="350"/>
      <c r="C260" s="350"/>
      <c r="D260" s="350"/>
    </row>
    <row r="261" spans="1:4">
      <c r="A261" s="350"/>
      <c r="B261" s="350"/>
      <c r="C261" s="350"/>
      <c r="D261" s="350"/>
    </row>
    <row r="262" spans="1:4">
      <c r="A262" s="350"/>
      <c r="B262" s="350"/>
      <c r="C262" s="350"/>
      <c r="D262" s="350"/>
    </row>
    <row r="263" spans="1:4">
      <c r="A263" s="350"/>
      <c r="B263" s="350"/>
      <c r="C263" s="350"/>
      <c r="D263" s="350"/>
    </row>
    <row r="264" spans="1:4">
      <c r="A264" s="350"/>
      <c r="B264" s="350"/>
      <c r="C264" s="350"/>
      <c r="D264" s="350"/>
    </row>
    <row r="265" spans="1:4">
      <c r="A265" s="350"/>
      <c r="B265" s="350"/>
      <c r="C265" s="350"/>
      <c r="D265" s="350"/>
    </row>
    <row r="266" spans="1:4">
      <c r="A266" s="350"/>
      <c r="B266" s="350"/>
      <c r="C266" s="350"/>
      <c r="D266" s="350"/>
    </row>
    <row r="267" spans="1:4">
      <c r="A267" s="350"/>
      <c r="B267" s="350"/>
      <c r="C267" s="350"/>
      <c r="D267" s="350"/>
    </row>
    <row r="268" spans="1:4">
      <c r="A268" s="350"/>
      <c r="B268" s="350"/>
      <c r="C268" s="350"/>
      <c r="D268" s="350"/>
    </row>
    <row r="269" spans="1:4">
      <c r="A269" s="350"/>
      <c r="B269" s="350"/>
      <c r="C269" s="350"/>
      <c r="D269" s="350"/>
    </row>
    <row r="270" spans="1:4">
      <c r="A270" s="350"/>
      <c r="B270" s="350"/>
      <c r="C270" s="350"/>
      <c r="D270" s="350"/>
    </row>
    <row r="271" spans="1:4">
      <c r="A271" s="350"/>
      <c r="B271" s="350"/>
      <c r="C271" s="350"/>
      <c r="D271" s="350"/>
    </row>
    <row r="272" spans="1:4">
      <c r="A272" s="350"/>
      <c r="B272" s="350"/>
      <c r="C272" s="350"/>
      <c r="D272" s="350"/>
    </row>
    <row r="273" spans="1:4">
      <c r="A273" s="350"/>
      <c r="B273" s="350"/>
      <c r="C273" s="350"/>
      <c r="D273" s="350"/>
    </row>
    <row r="274" spans="1:4">
      <c r="A274" s="350"/>
      <c r="B274" s="350"/>
      <c r="C274" s="350"/>
      <c r="D274" s="350"/>
    </row>
    <row r="275" spans="1:4">
      <c r="A275" s="350"/>
      <c r="B275" s="350"/>
      <c r="C275" s="350"/>
      <c r="D275" s="350"/>
    </row>
    <row r="276" spans="1:4">
      <c r="A276" s="350"/>
      <c r="B276" s="350"/>
      <c r="C276" s="350"/>
      <c r="D276" s="350"/>
    </row>
    <row r="277" spans="1:4">
      <c r="A277" s="350"/>
      <c r="B277" s="350"/>
      <c r="C277" s="350"/>
      <c r="D277" s="350"/>
    </row>
    <row r="278" spans="1:4">
      <c r="A278" s="350"/>
      <c r="B278" s="350"/>
      <c r="C278" s="350"/>
      <c r="D278" s="350"/>
    </row>
    <row r="279" spans="1:4">
      <c r="A279" s="350"/>
      <c r="B279" s="350"/>
      <c r="C279" s="350"/>
      <c r="D279" s="350"/>
    </row>
    <row r="280" spans="1:4">
      <c r="A280" s="350"/>
      <c r="B280" s="350"/>
      <c r="C280" s="350"/>
      <c r="D280" s="350"/>
    </row>
    <row r="281" spans="1:4">
      <c r="A281" s="350"/>
      <c r="B281" s="350"/>
      <c r="C281" s="350"/>
      <c r="D281" s="350"/>
    </row>
    <row r="282" spans="1:4">
      <c r="A282" s="350"/>
      <c r="B282" s="350"/>
      <c r="C282" s="350"/>
      <c r="D282" s="350"/>
    </row>
    <row r="283" spans="1:4">
      <c r="A283" s="350"/>
      <c r="B283" s="350"/>
      <c r="C283" s="350"/>
      <c r="D283" s="350"/>
    </row>
    <row r="284" spans="1:4">
      <c r="A284" s="350"/>
      <c r="B284" s="350"/>
      <c r="C284" s="350"/>
      <c r="D284" s="350"/>
    </row>
    <row r="285" spans="1:4">
      <c r="A285" s="350"/>
      <c r="B285" s="350"/>
      <c r="C285" s="350"/>
      <c r="D285" s="350"/>
    </row>
    <row r="286" spans="1:4">
      <c r="A286" s="350"/>
      <c r="B286" s="350"/>
      <c r="C286" s="350"/>
      <c r="D286" s="350"/>
    </row>
    <row r="287" spans="1:4">
      <c r="A287" s="350"/>
      <c r="B287" s="350"/>
      <c r="C287" s="350"/>
      <c r="D287" s="350"/>
    </row>
    <row r="288" spans="1:4">
      <c r="A288" s="350"/>
      <c r="B288" s="350"/>
      <c r="C288" s="350"/>
      <c r="D288" s="350"/>
    </row>
    <row r="289" spans="1:4">
      <c r="A289" s="350"/>
      <c r="B289" s="350"/>
      <c r="C289" s="350"/>
      <c r="D289" s="350"/>
    </row>
    <row r="290" spans="1:4">
      <c r="A290" s="350"/>
      <c r="B290" s="350"/>
      <c r="C290" s="350"/>
      <c r="D290" s="350"/>
    </row>
    <row r="291" spans="1:4">
      <c r="A291" s="350"/>
      <c r="B291" s="350"/>
      <c r="C291" s="350"/>
      <c r="D291" s="350"/>
    </row>
    <row r="292" spans="1:4">
      <c r="A292" s="350"/>
      <c r="B292" s="350"/>
      <c r="C292" s="350"/>
      <c r="D292" s="350"/>
    </row>
    <row r="293" spans="1:4">
      <c r="A293" s="350"/>
      <c r="B293" s="350"/>
      <c r="C293" s="350"/>
      <c r="D293" s="350"/>
    </row>
    <row r="294" spans="1:4">
      <c r="A294" s="350"/>
      <c r="B294" s="350"/>
      <c r="C294" s="350"/>
      <c r="D294" s="350"/>
    </row>
    <row r="295" spans="1:4">
      <c r="A295" s="350"/>
      <c r="B295" s="350"/>
      <c r="C295" s="350"/>
      <c r="D295" s="350"/>
    </row>
    <row r="296" spans="1:4">
      <c r="A296" s="350"/>
      <c r="B296" s="350"/>
      <c r="C296" s="350"/>
      <c r="D296" s="350"/>
    </row>
    <row r="297" spans="1:4">
      <c r="A297" s="350"/>
      <c r="B297" s="350"/>
      <c r="C297" s="350"/>
      <c r="D297" s="350"/>
    </row>
    <row r="298" spans="1:4">
      <c r="A298" s="350"/>
      <c r="B298" s="350"/>
      <c r="C298" s="350"/>
      <c r="D298" s="350"/>
    </row>
    <row r="299" spans="1:4">
      <c r="A299" s="350"/>
      <c r="B299" s="350"/>
      <c r="C299" s="350"/>
      <c r="D299" s="350"/>
    </row>
    <row r="300" spans="1:4">
      <c r="A300" s="350"/>
      <c r="B300" s="350"/>
      <c r="C300" s="350"/>
      <c r="D300" s="350"/>
    </row>
    <row r="301" spans="1:4">
      <c r="A301" s="350"/>
      <c r="B301" s="350"/>
      <c r="C301" s="350"/>
      <c r="D301" s="350"/>
    </row>
    <row r="302" spans="1:4">
      <c r="A302" s="350"/>
      <c r="B302" s="350"/>
      <c r="C302" s="350"/>
      <c r="D302" s="350"/>
    </row>
    <row r="303" spans="1:4">
      <c r="A303" s="350"/>
      <c r="B303" s="350"/>
      <c r="C303" s="350"/>
      <c r="D303" s="350"/>
    </row>
    <row r="304" spans="1:4">
      <c r="A304" s="350"/>
      <c r="B304" s="350"/>
      <c r="C304" s="350"/>
      <c r="D304" s="350"/>
    </row>
    <row r="305" spans="1:4">
      <c r="A305" s="350"/>
      <c r="B305" s="350"/>
      <c r="C305" s="350"/>
      <c r="D305" s="350"/>
    </row>
    <row r="306" spans="1:4">
      <c r="A306" s="350"/>
      <c r="B306" s="350"/>
      <c r="C306" s="350"/>
      <c r="D306" s="350"/>
    </row>
    <row r="307" spans="1:4">
      <c r="A307" s="350"/>
      <c r="B307" s="350"/>
      <c r="C307" s="350"/>
      <c r="D307" s="350"/>
    </row>
    <row r="308" spans="1:4">
      <c r="A308" s="350"/>
      <c r="B308" s="350"/>
      <c r="C308" s="350"/>
      <c r="D308" s="350"/>
    </row>
    <row r="309" spans="1:4">
      <c r="A309" s="350"/>
      <c r="B309" s="350"/>
      <c r="C309" s="350"/>
      <c r="D309" s="350"/>
    </row>
    <row r="310" spans="1:4">
      <c r="A310" s="350"/>
      <c r="B310" s="350"/>
      <c r="C310" s="350"/>
      <c r="D310" s="350"/>
    </row>
    <row r="311" spans="1:4">
      <c r="A311" s="350"/>
      <c r="B311" s="350"/>
      <c r="C311" s="350"/>
      <c r="D311" s="350"/>
    </row>
    <row r="312" spans="1:4">
      <c r="A312" s="350"/>
      <c r="B312" s="350"/>
      <c r="C312" s="350"/>
      <c r="D312" s="350"/>
    </row>
    <row r="313" spans="1:4">
      <c r="A313" s="350"/>
      <c r="B313" s="350"/>
      <c r="C313" s="350"/>
      <c r="D313" s="350"/>
    </row>
    <row r="314" spans="1:4">
      <c r="A314" s="350"/>
      <c r="B314" s="350"/>
      <c r="C314" s="350"/>
      <c r="D314" s="350"/>
    </row>
    <row r="315" spans="1:4">
      <c r="A315" s="350"/>
      <c r="B315" s="350"/>
      <c r="C315" s="350"/>
      <c r="D315" s="350"/>
    </row>
    <row r="316" spans="1:4">
      <c r="A316" s="350"/>
      <c r="B316" s="350"/>
      <c r="C316" s="350"/>
      <c r="D316" s="350"/>
    </row>
    <row r="317" spans="1:4">
      <c r="A317" s="350"/>
      <c r="B317" s="350"/>
      <c r="C317" s="350"/>
      <c r="D317" s="350"/>
    </row>
    <row r="318" spans="1:4">
      <c r="A318" s="350"/>
      <c r="B318" s="350"/>
      <c r="C318" s="350"/>
      <c r="D318" s="350"/>
    </row>
    <row r="319" spans="1:4">
      <c r="A319" s="350"/>
      <c r="B319" s="350"/>
      <c r="C319" s="350"/>
      <c r="D319" s="350"/>
    </row>
    <row r="320" spans="1:4">
      <c r="A320" s="350"/>
      <c r="B320" s="350"/>
      <c r="C320" s="350"/>
      <c r="D320" s="350"/>
    </row>
    <row r="321" spans="1:4">
      <c r="A321" s="350"/>
      <c r="B321" s="350"/>
      <c r="C321" s="350"/>
      <c r="D321" s="350"/>
    </row>
    <row r="322" spans="1:4">
      <c r="A322" s="350"/>
      <c r="B322" s="350"/>
      <c r="C322" s="350"/>
      <c r="D322" s="350"/>
    </row>
    <row r="323" spans="1:4">
      <c r="A323" s="350"/>
      <c r="B323" s="350"/>
      <c r="C323" s="350"/>
      <c r="D323" s="350"/>
    </row>
    <row r="324" spans="1:4">
      <c r="A324" s="350"/>
      <c r="B324" s="350"/>
      <c r="C324" s="350"/>
      <c r="D324" s="350"/>
    </row>
    <row r="325" spans="1:4">
      <c r="A325" s="350"/>
      <c r="B325" s="350"/>
      <c r="C325" s="350"/>
      <c r="D325" s="350"/>
    </row>
    <row r="326" spans="1:4">
      <c r="A326" s="350"/>
      <c r="B326" s="350"/>
      <c r="C326" s="350"/>
      <c r="D326" s="350"/>
    </row>
    <row r="327" spans="1:4">
      <c r="A327" s="350"/>
      <c r="B327" s="350"/>
      <c r="C327" s="350"/>
      <c r="D327" s="350"/>
    </row>
    <row r="328" spans="1:4">
      <c r="A328" s="350"/>
      <c r="B328" s="350"/>
      <c r="C328" s="350"/>
      <c r="D328" s="350"/>
    </row>
    <row r="329" spans="1:4">
      <c r="A329" s="350"/>
      <c r="B329" s="350"/>
      <c r="C329" s="350"/>
      <c r="D329" s="350"/>
    </row>
    <row r="330" spans="1:4">
      <c r="A330" s="350"/>
      <c r="B330" s="350"/>
      <c r="C330" s="350"/>
      <c r="D330" s="350"/>
    </row>
    <row r="331" spans="1:4">
      <c r="A331" s="350"/>
      <c r="B331" s="350"/>
      <c r="C331" s="350"/>
      <c r="D331" s="350"/>
    </row>
    <row r="332" spans="1:4">
      <c r="A332" s="350"/>
      <c r="B332" s="350"/>
      <c r="C332" s="350"/>
      <c r="D332" s="350"/>
    </row>
    <row r="333" spans="1:4">
      <c r="A333" s="350"/>
      <c r="B333" s="350"/>
      <c r="C333" s="350"/>
      <c r="D333" s="350"/>
    </row>
    <row r="334" spans="1:4">
      <c r="A334" s="350"/>
      <c r="B334" s="350"/>
      <c r="C334" s="350"/>
      <c r="D334" s="350"/>
    </row>
    <row r="335" spans="1:4">
      <c r="A335" s="350"/>
      <c r="B335" s="350"/>
      <c r="C335" s="350"/>
      <c r="D335" s="350"/>
    </row>
    <row r="336" spans="1:4">
      <c r="A336" s="350"/>
      <c r="B336" s="350"/>
      <c r="C336" s="350"/>
      <c r="D336" s="350"/>
    </row>
    <row r="337" spans="1:4">
      <c r="A337" s="350"/>
      <c r="B337" s="350"/>
      <c r="C337" s="350"/>
      <c r="D337" s="350"/>
    </row>
    <row r="338" spans="1:4">
      <c r="A338" s="350"/>
      <c r="B338" s="350"/>
      <c r="C338" s="350"/>
      <c r="D338" s="350"/>
    </row>
    <row r="339" spans="1:4">
      <c r="A339" s="350"/>
      <c r="B339" s="350"/>
      <c r="C339" s="350"/>
      <c r="D339" s="350"/>
    </row>
    <row r="340" spans="1:4">
      <c r="A340" s="350"/>
      <c r="B340" s="350"/>
      <c r="C340" s="350"/>
      <c r="D340" s="350"/>
    </row>
    <row r="341" spans="1:4">
      <c r="A341" s="350"/>
      <c r="B341" s="350"/>
      <c r="C341" s="350"/>
      <c r="D341" s="350"/>
    </row>
    <row r="342" spans="1:4">
      <c r="A342" s="350"/>
      <c r="B342" s="350"/>
      <c r="C342" s="350"/>
      <c r="D342" s="350"/>
    </row>
    <row r="343" spans="1:4">
      <c r="A343" s="350"/>
      <c r="B343" s="350"/>
      <c r="C343" s="350"/>
      <c r="D343" s="350"/>
    </row>
    <row r="344" spans="1:4">
      <c r="A344" s="350"/>
      <c r="B344" s="350"/>
      <c r="C344" s="350"/>
      <c r="D344" s="350"/>
    </row>
    <row r="345" spans="1:4">
      <c r="A345" s="350"/>
      <c r="B345" s="350"/>
      <c r="C345" s="350"/>
      <c r="D345" s="350"/>
    </row>
    <row r="346" spans="1:4">
      <c r="A346" s="350"/>
      <c r="B346" s="350"/>
      <c r="C346" s="350"/>
      <c r="D346" s="350"/>
    </row>
    <row r="347" spans="1:4">
      <c r="A347" s="350"/>
      <c r="B347" s="350"/>
      <c r="C347" s="350"/>
      <c r="D347" s="350"/>
    </row>
    <row r="348" spans="1:4">
      <c r="A348" s="350"/>
      <c r="B348" s="350"/>
      <c r="C348" s="350"/>
      <c r="D348" s="350"/>
    </row>
    <row r="349" spans="1:4">
      <c r="A349" s="350"/>
      <c r="B349" s="350"/>
      <c r="C349" s="350"/>
      <c r="D349" s="350"/>
    </row>
    <row r="350" spans="1:4">
      <c r="A350" s="350"/>
      <c r="B350" s="350"/>
      <c r="C350" s="350"/>
      <c r="D350" s="350"/>
    </row>
    <row r="351" spans="1:4">
      <c r="A351" s="350"/>
      <c r="B351" s="350"/>
      <c r="C351" s="350"/>
      <c r="D351" s="350"/>
    </row>
    <row r="352" spans="1:4">
      <c r="A352" s="350"/>
      <c r="B352" s="350"/>
      <c r="C352" s="350"/>
      <c r="D352" s="350"/>
    </row>
    <row r="353" spans="1:4">
      <c r="A353" s="350"/>
      <c r="B353" s="350"/>
      <c r="C353" s="350"/>
      <c r="D353" s="350"/>
    </row>
    <row r="354" spans="1:4">
      <c r="A354" s="350"/>
      <c r="B354" s="350"/>
      <c r="C354" s="350"/>
      <c r="D354" s="350"/>
    </row>
    <row r="355" spans="1:4">
      <c r="A355" s="350"/>
      <c r="B355" s="350"/>
      <c r="C355" s="350"/>
      <c r="D355" s="350"/>
    </row>
    <row r="356" spans="1:4">
      <c r="A356" s="350"/>
      <c r="B356" s="350"/>
      <c r="C356" s="350"/>
      <c r="D356" s="350"/>
    </row>
    <row r="357" spans="1:4">
      <c r="A357" s="350"/>
      <c r="B357" s="350"/>
      <c r="C357" s="350"/>
      <c r="D357" s="350"/>
    </row>
    <row r="358" spans="1:4">
      <c r="A358" s="350"/>
      <c r="B358" s="350"/>
      <c r="C358" s="350"/>
      <c r="D358" s="350"/>
    </row>
    <row r="359" spans="1:4">
      <c r="A359" s="350"/>
      <c r="B359" s="350"/>
      <c r="C359" s="350"/>
      <c r="D359" s="350"/>
    </row>
    <row r="360" spans="1:4">
      <c r="A360" s="350"/>
      <c r="B360" s="350"/>
      <c r="C360" s="350"/>
      <c r="D360" s="350"/>
    </row>
    <row r="361" spans="1:4">
      <c r="A361" s="350"/>
      <c r="B361" s="350"/>
      <c r="C361" s="350"/>
      <c r="D361" s="350"/>
    </row>
    <row r="362" spans="1:4">
      <c r="A362" s="350"/>
      <c r="B362" s="350"/>
      <c r="C362" s="350"/>
      <c r="D362" s="350"/>
    </row>
    <row r="363" spans="1:4">
      <c r="A363" s="350"/>
      <c r="B363" s="350"/>
      <c r="C363" s="350"/>
      <c r="D363" s="350"/>
    </row>
    <row r="364" spans="1:4">
      <c r="A364" s="350"/>
      <c r="B364" s="350"/>
      <c r="C364" s="350"/>
      <c r="D364" s="350"/>
    </row>
    <row r="365" spans="1:4">
      <c r="A365" s="350"/>
      <c r="B365" s="350"/>
      <c r="C365" s="350"/>
      <c r="D365" s="350"/>
    </row>
    <row r="366" spans="1:4">
      <c r="A366" s="350"/>
      <c r="B366" s="350"/>
      <c r="C366" s="350"/>
      <c r="D366" s="350"/>
    </row>
    <row r="367" spans="1:4">
      <c r="A367" s="350"/>
      <c r="B367" s="350"/>
      <c r="C367" s="350"/>
      <c r="D367" s="350"/>
    </row>
    <row r="368" spans="1:4">
      <c r="A368" s="350"/>
      <c r="B368" s="350"/>
      <c r="C368" s="350"/>
      <c r="D368" s="350"/>
    </row>
    <row r="369" spans="1:4">
      <c r="A369" s="350"/>
      <c r="B369" s="350"/>
      <c r="C369" s="350"/>
      <c r="D369" s="350"/>
    </row>
    <row r="370" spans="1:4">
      <c r="A370" s="350"/>
      <c r="B370" s="350"/>
      <c r="C370" s="350"/>
      <c r="D370" s="350"/>
    </row>
    <row r="371" spans="1:4">
      <c r="A371" s="350"/>
      <c r="B371" s="350"/>
      <c r="C371" s="350"/>
      <c r="D371" s="350"/>
    </row>
    <row r="372" spans="1:4">
      <c r="A372" s="350"/>
      <c r="B372" s="350"/>
      <c r="C372" s="350"/>
      <c r="D372" s="350"/>
    </row>
    <row r="373" spans="1:4">
      <c r="A373" s="350"/>
      <c r="B373" s="350"/>
      <c r="C373" s="350"/>
      <c r="D373" s="350"/>
    </row>
    <row r="374" spans="1:4">
      <c r="A374" s="350"/>
      <c r="B374" s="350"/>
      <c r="C374" s="350"/>
      <c r="D374" s="350"/>
    </row>
    <row r="375" spans="1:4">
      <c r="A375" s="350"/>
      <c r="B375" s="350"/>
      <c r="C375" s="350"/>
      <c r="D375" s="350"/>
    </row>
    <row r="376" spans="1:4">
      <c r="A376" s="350"/>
      <c r="B376" s="350"/>
      <c r="C376" s="350"/>
      <c r="D376" s="350"/>
    </row>
    <row r="377" spans="1:4">
      <c r="A377" s="350"/>
      <c r="B377" s="350"/>
      <c r="C377" s="350"/>
      <c r="D377" s="350"/>
    </row>
    <row r="378" spans="1:4">
      <c r="A378" s="350"/>
      <c r="B378" s="350"/>
      <c r="C378" s="350"/>
      <c r="D378" s="350"/>
    </row>
    <row r="379" spans="1:4">
      <c r="A379" s="350"/>
      <c r="B379" s="350"/>
      <c r="C379" s="350"/>
      <c r="D379" s="350"/>
    </row>
    <row r="380" spans="1:4">
      <c r="A380" s="350"/>
      <c r="B380" s="350"/>
      <c r="C380" s="350"/>
      <c r="D380" s="350"/>
    </row>
    <row r="381" spans="1:4">
      <c r="A381" s="350"/>
      <c r="B381" s="350"/>
      <c r="C381" s="350"/>
      <c r="D381" s="350"/>
    </row>
    <row r="382" spans="1:4">
      <c r="A382" s="350"/>
      <c r="B382" s="350"/>
      <c r="C382" s="350"/>
      <c r="D382" s="350"/>
    </row>
    <row r="383" spans="1:4">
      <c r="A383" s="350"/>
      <c r="B383" s="350"/>
      <c r="C383" s="350"/>
      <c r="D383" s="350"/>
    </row>
    <row r="384" spans="1:4">
      <c r="A384" s="350"/>
      <c r="B384" s="350"/>
      <c r="C384" s="350"/>
      <c r="D384" s="350"/>
    </row>
    <row r="385" spans="1:4">
      <c r="A385" s="350"/>
      <c r="B385" s="350"/>
      <c r="C385" s="350"/>
      <c r="D385" s="350"/>
    </row>
    <row r="386" spans="1:4">
      <c r="A386" s="350"/>
      <c r="B386" s="350"/>
      <c r="C386" s="350"/>
      <c r="D386" s="350"/>
    </row>
    <row r="387" spans="1:4">
      <c r="A387" s="350"/>
      <c r="B387" s="350"/>
      <c r="C387" s="350"/>
      <c r="D387" s="350"/>
    </row>
    <row r="388" spans="1:4">
      <c r="A388" s="350"/>
      <c r="B388" s="350"/>
      <c r="C388" s="350"/>
      <c r="D388" s="350"/>
    </row>
    <row r="389" spans="1:4">
      <c r="A389" s="350"/>
      <c r="B389" s="350"/>
      <c r="C389" s="350"/>
      <c r="D389" s="350"/>
    </row>
    <row r="390" spans="1:4">
      <c r="A390" s="350"/>
      <c r="B390" s="350"/>
      <c r="C390" s="350"/>
      <c r="D390" s="350"/>
    </row>
    <row r="391" spans="1:4">
      <c r="A391" s="350"/>
      <c r="B391" s="350"/>
      <c r="C391" s="350"/>
      <c r="D391" s="350"/>
    </row>
    <row r="392" spans="1:4">
      <c r="A392" s="350"/>
      <c r="B392" s="350"/>
      <c r="C392" s="350"/>
      <c r="D392" s="350"/>
    </row>
    <row r="393" spans="1:4">
      <c r="A393" s="350"/>
      <c r="B393" s="350"/>
      <c r="C393" s="350"/>
      <c r="D393" s="350"/>
    </row>
    <row r="394" spans="1:4">
      <c r="A394" s="350"/>
      <c r="B394" s="350"/>
      <c r="C394" s="350"/>
      <c r="D394" s="350"/>
    </row>
    <row r="395" spans="1:4">
      <c r="A395" s="350"/>
      <c r="B395" s="350"/>
      <c r="C395" s="350"/>
      <c r="D395" s="350"/>
    </row>
    <row r="396" spans="1:4">
      <c r="A396" s="350"/>
      <c r="B396" s="350"/>
      <c r="C396" s="350"/>
      <c r="D396" s="350"/>
    </row>
    <row r="397" spans="1:4">
      <c r="A397" s="350"/>
      <c r="B397" s="350"/>
      <c r="C397" s="350"/>
      <c r="D397" s="350"/>
    </row>
    <row r="398" spans="1:4">
      <c r="A398" s="350"/>
      <c r="B398" s="350"/>
      <c r="C398" s="350"/>
      <c r="D398" s="350"/>
    </row>
  </sheetData>
  <mergeCells count="72">
    <mergeCell ref="A132:D132"/>
    <mergeCell ref="A104:D104"/>
    <mergeCell ref="A112:D112"/>
    <mergeCell ref="A117:D117"/>
    <mergeCell ref="A124:B124"/>
    <mergeCell ref="A128:D128"/>
    <mergeCell ref="A13:D13"/>
    <mergeCell ref="C25:D25"/>
    <mergeCell ref="C15:D15"/>
    <mergeCell ref="C16:D16"/>
    <mergeCell ref="C17:D17"/>
    <mergeCell ref="A18:D18"/>
    <mergeCell ref="A19:B19"/>
    <mergeCell ref="C19:D19"/>
    <mergeCell ref="A20:B20"/>
    <mergeCell ref="C20:D20"/>
    <mergeCell ref="A22:D22"/>
    <mergeCell ref="A23:D23"/>
    <mergeCell ref="A24:D24"/>
    <mergeCell ref="A6:D6"/>
    <mergeCell ref="A7:D8"/>
    <mergeCell ref="A9:D9"/>
    <mergeCell ref="A10:D10"/>
    <mergeCell ref="A11:D11"/>
    <mergeCell ref="A1:D1"/>
    <mergeCell ref="A2:D2"/>
    <mergeCell ref="A3:D3"/>
    <mergeCell ref="A4:D4"/>
    <mergeCell ref="A5:D5"/>
    <mergeCell ref="A70:B70"/>
    <mergeCell ref="A76:D76"/>
    <mergeCell ref="A85:D85"/>
    <mergeCell ref="A99:B99"/>
    <mergeCell ref="C14:D14"/>
    <mergeCell ref="C26:D26"/>
    <mergeCell ref="C27:D27"/>
    <mergeCell ref="C28:D28"/>
    <mergeCell ref="C29:D29"/>
    <mergeCell ref="A31:D31"/>
    <mergeCell ref="A41:D41"/>
    <mergeCell ref="A42:D42"/>
    <mergeCell ref="A75:D75"/>
    <mergeCell ref="B133:C133"/>
    <mergeCell ref="B141:D141"/>
    <mergeCell ref="B142:D142"/>
    <mergeCell ref="A138:D138"/>
    <mergeCell ref="A139:D139"/>
    <mergeCell ref="A140:D140"/>
    <mergeCell ref="B144:D144"/>
    <mergeCell ref="B145:D145"/>
    <mergeCell ref="B146:D146"/>
    <mergeCell ref="B147:D147"/>
    <mergeCell ref="A143:D143"/>
    <mergeCell ref="B153:D153"/>
    <mergeCell ref="B154:D154"/>
    <mergeCell ref="B158:D158"/>
    <mergeCell ref="B156:D156"/>
    <mergeCell ref="B148:D148"/>
    <mergeCell ref="B149:D149"/>
    <mergeCell ref="B150:D150"/>
    <mergeCell ref="B151:D151"/>
    <mergeCell ref="A152:D152"/>
    <mergeCell ref="B166:D166"/>
    <mergeCell ref="B163:D163"/>
    <mergeCell ref="B165:D165"/>
    <mergeCell ref="B155:D155"/>
    <mergeCell ref="B157:D157"/>
    <mergeCell ref="A159:D159"/>
    <mergeCell ref="A160:D160"/>
    <mergeCell ref="B161:D161"/>
    <mergeCell ref="B162:D162"/>
    <mergeCell ref="B164:D164"/>
  </mergeCells>
  <pageMargins left="0.511811024" right="0.511811024" top="0.78740157499999996" bottom="0.78740157499999996" header="0.31496062000000002" footer="0.31496062000000002"/>
  <pageSetup paperSize="9" scale="7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
  <sheetViews>
    <sheetView showGridLines="0" view="pageBreakPreview" topLeftCell="A49" zoomScale="80" zoomScaleNormal="87" zoomScaleSheetLayoutView="80" workbookViewId="0">
      <selection activeCell="F75" sqref="F75"/>
    </sheetView>
  </sheetViews>
  <sheetFormatPr defaultColWidth="9.140625" defaultRowHeight="15.75"/>
  <cols>
    <col min="1" max="1" width="18.85546875" style="90" customWidth="1"/>
    <col min="2" max="2" width="72.5703125" style="90" customWidth="1"/>
    <col min="3" max="3" width="12.140625" style="90" customWidth="1"/>
    <col min="4" max="4" width="18.85546875" style="90" customWidth="1"/>
    <col min="5" max="5" width="15.7109375" style="91" customWidth="1"/>
    <col min="6" max="6" width="11.42578125" style="91" bestFit="1" customWidth="1"/>
    <col min="7" max="16384" width="9.140625" style="91"/>
  </cols>
  <sheetData>
    <row r="1" spans="1:8" s="97" customFormat="1" ht="66" customHeight="1">
      <c r="A1" s="458"/>
      <c r="B1" s="458"/>
      <c r="C1" s="458"/>
      <c r="D1" s="458"/>
      <c r="E1" s="225"/>
      <c r="F1" s="225"/>
      <c r="G1" s="225"/>
      <c r="H1" s="225"/>
    </row>
    <row r="2" spans="1:8" s="97" customFormat="1" ht="15" customHeight="1">
      <c r="A2" s="458" t="s">
        <v>0</v>
      </c>
      <c r="B2" s="458"/>
      <c r="C2" s="458"/>
      <c r="D2" s="458"/>
      <c r="E2" s="225"/>
      <c r="F2" s="225"/>
      <c r="G2" s="225"/>
      <c r="H2" s="225"/>
    </row>
    <row r="3" spans="1:8" s="97" customFormat="1" ht="15" customHeight="1">
      <c r="A3" s="458" t="s">
        <v>1</v>
      </c>
      <c r="B3" s="458"/>
      <c r="C3" s="458"/>
      <c r="D3" s="458"/>
      <c r="E3" s="225"/>
      <c r="F3" s="225"/>
      <c r="G3" s="225"/>
      <c r="H3" s="225"/>
    </row>
    <row r="4" spans="1:8" s="97" customFormat="1" ht="15" customHeight="1" thickBot="1">
      <c r="A4" s="570" t="s">
        <v>2</v>
      </c>
      <c r="B4" s="570"/>
      <c r="C4" s="570"/>
      <c r="D4" s="570"/>
      <c r="E4" s="226"/>
      <c r="F4" s="226"/>
      <c r="G4" s="226"/>
      <c r="H4" s="226"/>
    </row>
    <row r="5" spans="1:8" ht="120" customHeight="1" thickBot="1">
      <c r="A5" s="571" t="s">
        <v>378</v>
      </c>
      <c r="B5" s="572"/>
      <c r="C5" s="572"/>
      <c r="D5" s="573"/>
    </row>
    <row r="6" spans="1:8" ht="46.5" customHeight="1">
      <c r="A6" s="599" t="s">
        <v>225</v>
      </c>
      <c r="B6" s="599"/>
      <c r="C6" s="599"/>
      <c r="D6" s="599"/>
    </row>
    <row r="7" spans="1:8" s="178" customFormat="1" ht="15.75" customHeight="1">
      <c r="A7" s="576" t="s">
        <v>226</v>
      </c>
      <c r="B7" s="576"/>
      <c r="C7" s="576"/>
      <c r="D7" s="576"/>
    </row>
    <row r="8" spans="1:8" s="178" customFormat="1">
      <c r="A8" s="578"/>
      <c r="B8" s="578"/>
      <c r="C8" s="578"/>
      <c r="D8" s="578"/>
    </row>
    <row r="9" spans="1:8" s="178" customFormat="1" ht="15.75" customHeight="1">
      <c r="A9" s="580" t="s">
        <v>227</v>
      </c>
      <c r="B9" s="581"/>
      <c r="C9" s="581"/>
      <c r="D9" s="582"/>
    </row>
    <row r="10" spans="1:8" s="178" customFormat="1" ht="15.75" customHeight="1">
      <c r="A10" s="583" t="s">
        <v>228</v>
      </c>
      <c r="B10" s="581"/>
      <c r="C10" s="581"/>
      <c r="D10" s="582"/>
    </row>
    <row r="11" spans="1:8" s="178" customFormat="1" ht="15.75" customHeight="1">
      <c r="A11" s="583" t="s">
        <v>229</v>
      </c>
      <c r="B11" s="581"/>
      <c r="C11" s="581"/>
      <c r="D11" s="582"/>
    </row>
    <row r="12" spans="1:8">
      <c r="A12" s="103"/>
      <c r="B12" s="103"/>
      <c r="C12" s="103"/>
      <c r="D12" s="103"/>
    </row>
    <row r="13" spans="1:8" s="178" customFormat="1" ht="15.75" customHeight="1">
      <c r="A13" s="551" t="s">
        <v>230</v>
      </c>
      <c r="B13" s="551"/>
      <c r="C13" s="551"/>
      <c r="D13" s="551"/>
    </row>
    <row r="14" spans="1:8" s="178" customFormat="1" ht="15.75" customHeight="1">
      <c r="A14" s="105" t="s">
        <v>57</v>
      </c>
      <c r="B14" s="441" t="s">
        <v>231</v>
      </c>
      <c r="C14" s="556"/>
      <c r="D14" s="557"/>
    </row>
    <row r="15" spans="1:8" s="178" customFormat="1" ht="15.75" customHeight="1">
      <c r="A15" s="105" t="s">
        <v>60</v>
      </c>
      <c r="B15" s="441" t="s">
        <v>232</v>
      </c>
      <c r="C15" s="584" t="s">
        <v>233</v>
      </c>
      <c r="D15" s="585"/>
    </row>
    <row r="16" spans="1:8" s="178" customFormat="1" ht="30" customHeight="1">
      <c r="A16" s="105" t="s">
        <v>63</v>
      </c>
      <c r="B16" s="441" t="s">
        <v>234</v>
      </c>
      <c r="C16" s="584" t="s">
        <v>379</v>
      </c>
      <c r="D16" s="585"/>
    </row>
    <row r="17" spans="1:6" s="178" customFormat="1">
      <c r="A17" s="105" t="s">
        <v>66</v>
      </c>
      <c r="B17" s="441" t="s">
        <v>236</v>
      </c>
      <c r="C17" s="584">
        <v>12</v>
      </c>
      <c r="D17" s="585"/>
    </row>
    <row r="18" spans="1:6" s="178" customFormat="1" ht="31.5" customHeight="1">
      <c r="A18" s="551" t="s">
        <v>237</v>
      </c>
      <c r="B18" s="551"/>
      <c r="C18" s="551"/>
      <c r="D18" s="551"/>
    </row>
    <row r="19" spans="1:6" s="178" customFormat="1" ht="15.75" customHeight="1">
      <c r="A19" s="584" t="s">
        <v>238</v>
      </c>
      <c r="B19" s="586"/>
      <c r="C19" s="584" t="s">
        <v>16</v>
      </c>
      <c r="D19" s="585"/>
    </row>
    <row r="20" spans="1:6" s="178" customFormat="1" ht="18.75">
      <c r="A20" s="587" t="s">
        <v>380</v>
      </c>
      <c r="B20" s="588"/>
      <c r="C20" s="587">
        <v>1</v>
      </c>
      <c r="D20" s="589"/>
    </row>
    <row r="21" spans="1:6" s="178" customFormat="1">
      <c r="A21" s="103"/>
      <c r="B21" s="103"/>
      <c r="C21" s="103"/>
      <c r="D21" s="103"/>
    </row>
    <row r="22" spans="1:6" ht="15.75" customHeight="1">
      <c r="A22" s="590" t="s">
        <v>240</v>
      </c>
      <c r="B22" s="591"/>
      <c r="C22" s="591"/>
      <c r="D22" s="592"/>
    </row>
    <row r="23" spans="1:6" ht="16.5" customHeight="1">
      <c r="A23" s="543" t="s">
        <v>241</v>
      </c>
      <c r="B23" s="593"/>
      <c r="C23" s="593"/>
      <c r="D23" s="544"/>
    </row>
    <row r="24" spans="1:6" ht="15.75" customHeight="1">
      <c r="A24" s="594" t="s">
        <v>242</v>
      </c>
      <c r="B24" s="595"/>
      <c r="C24" s="595"/>
      <c r="D24" s="596"/>
    </row>
    <row r="25" spans="1:6" ht="15.75" customHeight="1">
      <c r="A25" s="104">
        <v>1</v>
      </c>
      <c r="B25" s="441" t="s">
        <v>243</v>
      </c>
      <c r="C25" s="558" t="s">
        <v>244</v>
      </c>
      <c r="D25" s="559"/>
    </row>
    <row r="26" spans="1:6" ht="15.75" customHeight="1">
      <c r="A26" s="104">
        <v>2</v>
      </c>
      <c r="B26" s="441" t="s">
        <v>245</v>
      </c>
      <c r="C26" s="558" t="s">
        <v>381</v>
      </c>
      <c r="D26" s="559"/>
    </row>
    <row r="27" spans="1:6" ht="18.75">
      <c r="A27" s="104">
        <v>3</v>
      </c>
      <c r="B27" s="131" t="s">
        <v>247</v>
      </c>
      <c r="C27" s="560">
        <v>0</v>
      </c>
      <c r="D27" s="561"/>
      <c r="E27" s="136" t="s">
        <v>382</v>
      </c>
      <c r="F27" s="136"/>
    </row>
    <row r="28" spans="1:6">
      <c r="A28" s="104">
        <v>4</v>
      </c>
      <c r="B28" s="131" t="s">
        <v>249</v>
      </c>
      <c r="C28" s="558" t="s">
        <v>383</v>
      </c>
      <c r="D28" s="559"/>
    </row>
    <row r="29" spans="1:6" ht="33" customHeight="1">
      <c r="A29" s="104">
        <v>5</v>
      </c>
      <c r="B29" s="131" t="s">
        <v>251</v>
      </c>
      <c r="C29" s="562" t="s">
        <v>252</v>
      </c>
      <c r="D29" s="563"/>
    </row>
    <row r="30" spans="1:6">
      <c r="A30" s="132"/>
      <c r="B30" s="132"/>
      <c r="C30" s="132"/>
      <c r="D30" s="103"/>
    </row>
    <row r="31" spans="1:6" ht="15.75" customHeight="1">
      <c r="A31" s="550" t="s">
        <v>253</v>
      </c>
      <c r="B31" s="551"/>
      <c r="C31" s="551"/>
      <c r="D31" s="552"/>
    </row>
    <row r="32" spans="1:6" s="90" customFormat="1">
      <c r="A32" s="96">
        <v>1</v>
      </c>
      <c r="B32" s="440" t="s">
        <v>254</v>
      </c>
      <c r="C32" s="96" t="s">
        <v>152</v>
      </c>
      <c r="D32" s="96" t="s">
        <v>153</v>
      </c>
    </row>
    <row r="33" spans="1:5" ht="15.75" customHeight="1">
      <c r="A33" s="105" t="s">
        <v>57</v>
      </c>
      <c r="B33" s="441" t="s">
        <v>384</v>
      </c>
      <c r="C33" s="104"/>
      <c r="D33" s="179">
        <f>(C27/22*10)/2</f>
        <v>0</v>
      </c>
    </row>
    <row r="34" spans="1:5">
      <c r="A34" s="105" t="s">
        <v>60</v>
      </c>
      <c r="B34" s="441" t="s">
        <v>256</v>
      </c>
      <c r="C34" s="106">
        <v>0.3</v>
      </c>
      <c r="D34" s="180">
        <f>C34*D33</f>
        <v>0</v>
      </c>
    </row>
    <row r="35" spans="1:5">
      <c r="A35" s="105" t="s">
        <v>63</v>
      </c>
      <c r="B35" s="441" t="s">
        <v>257</v>
      </c>
      <c r="C35" s="107"/>
      <c r="D35" s="181"/>
    </row>
    <row r="36" spans="1:5">
      <c r="A36" s="105" t="s">
        <v>66</v>
      </c>
      <c r="B36" s="441" t="s">
        <v>258</v>
      </c>
      <c r="C36" s="107"/>
      <c r="D36" s="181"/>
    </row>
    <row r="37" spans="1:5" s="90" customFormat="1">
      <c r="A37" s="105" t="s">
        <v>68</v>
      </c>
      <c r="B37" s="441" t="s">
        <v>259</v>
      </c>
      <c r="C37" s="107"/>
      <c r="D37" s="181"/>
    </row>
    <row r="38" spans="1:5" s="90" customFormat="1">
      <c r="A38" s="105" t="s">
        <v>70</v>
      </c>
      <c r="B38" s="441" t="s">
        <v>260</v>
      </c>
      <c r="C38" s="107"/>
      <c r="D38" s="181"/>
    </row>
    <row r="39" spans="1:5" s="90" customFormat="1" ht="15.75" customHeight="1">
      <c r="A39" s="105" t="s">
        <v>261</v>
      </c>
      <c r="B39" s="441" t="s">
        <v>71</v>
      </c>
      <c r="C39" s="107"/>
      <c r="D39" s="181"/>
    </row>
    <row r="40" spans="1:5" s="90" customFormat="1">
      <c r="A40" s="446"/>
      <c r="B40" s="128" t="s">
        <v>262</v>
      </c>
      <c r="C40" s="444"/>
      <c r="D40" s="135">
        <f>SUM(D33:D39)</f>
        <v>0</v>
      </c>
    </row>
    <row r="41" spans="1:5" s="90" customFormat="1">
      <c r="A41" s="564"/>
      <c r="B41" s="565"/>
      <c r="C41" s="565"/>
      <c r="D41" s="566"/>
    </row>
    <row r="42" spans="1:5" s="90" customFormat="1">
      <c r="A42" s="550" t="s">
        <v>263</v>
      </c>
      <c r="B42" s="551"/>
      <c r="C42" s="551"/>
      <c r="D42" s="552"/>
    </row>
    <row r="43" spans="1:5" ht="15.75" customHeight="1">
      <c r="A43" s="118" t="s">
        <v>264</v>
      </c>
      <c r="B43" s="142" t="s">
        <v>265</v>
      </c>
      <c r="C43" s="118" t="s">
        <v>152</v>
      </c>
      <c r="D43" s="118" t="s">
        <v>153</v>
      </c>
    </row>
    <row r="44" spans="1:5">
      <c r="A44" s="105" t="s">
        <v>57</v>
      </c>
      <c r="B44" s="441" t="s">
        <v>266</v>
      </c>
      <c r="C44" s="182">
        <f>1/12</f>
        <v>8.3333333333333329E-2</v>
      </c>
      <c r="D44" s="133">
        <f>C44*D$40</f>
        <v>0</v>
      </c>
      <c r="E44" s="136" t="s">
        <v>267</v>
      </c>
    </row>
    <row r="45" spans="1:5">
      <c r="A45" s="105" t="s">
        <v>60</v>
      </c>
      <c r="B45" s="439" t="s">
        <v>268</v>
      </c>
      <c r="C45" s="329">
        <f>SUM(C46:C47)</f>
        <v>0.12121212121212122</v>
      </c>
      <c r="D45" s="133">
        <f>D40*C45</f>
        <v>0</v>
      </c>
      <c r="E45" s="136" t="s">
        <v>267</v>
      </c>
    </row>
    <row r="46" spans="1:5">
      <c r="A46" s="105" t="s">
        <v>269</v>
      </c>
      <c r="B46" s="441" t="s">
        <v>270</v>
      </c>
      <c r="C46" s="329">
        <f>1/11</f>
        <v>9.0909090909090912E-2</v>
      </c>
      <c r="D46" s="133">
        <f>C46*D40</f>
        <v>0</v>
      </c>
      <c r="E46" s="136" t="s">
        <v>267</v>
      </c>
    </row>
    <row r="47" spans="1:5">
      <c r="A47" s="105" t="s">
        <v>271</v>
      </c>
      <c r="B47" s="441" t="s">
        <v>272</v>
      </c>
      <c r="C47" s="329">
        <f>(1/3)/11</f>
        <v>3.03030303030303E-2</v>
      </c>
      <c r="D47" s="133">
        <f>C47*D40</f>
        <v>0</v>
      </c>
      <c r="E47" s="136" t="s">
        <v>267</v>
      </c>
    </row>
    <row r="48" spans="1:5">
      <c r="A48" s="105"/>
      <c r="B48" s="439" t="s">
        <v>273</v>
      </c>
      <c r="C48" s="335"/>
      <c r="D48" s="134">
        <f>D44+D45</f>
        <v>0</v>
      </c>
      <c r="E48" s="136"/>
    </row>
    <row r="49" spans="1:6">
      <c r="A49" s="105" t="s">
        <v>63</v>
      </c>
      <c r="B49" s="441" t="s">
        <v>274</v>
      </c>
      <c r="C49" s="335">
        <f>C60</f>
        <v>0.16800000000000001</v>
      </c>
      <c r="D49" s="133">
        <f>C49*D48</f>
        <v>0</v>
      </c>
    </row>
    <row r="50" spans="1:6">
      <c r="A50" s="110"/>
      <c r="B50" s="442" t="s">
        <v>275</v>
      </c>
      <c r="C50" s="182"/>
      <c r="D50" s="134">
        <f>D48+D49</f>
        <v>0</v>
      </c>
    </row>
    <row r="51" spans="1:6">
      <c r="A51" s="96" t="s">
        <v>276</v>
      </c>
      <c r="B51" s="440" t="s">
        <v>277</v>
      </c>
      <c r="C51" s="96" t="s">
        <v>152</v>
      </c>
      <c r="D51" s="96" t="s">
        <v>153</v>
      </c>
    </row>
    <row r="52" spans="1:6" ht="15.75" customHeight="1">
      <c r="A52" s="105" t="s">
        <v>57</v>
      </c>
      <c r="B52" s="441" t="s">
        <v>278</v>
      </c>
      <c r="C52" s="182">
        <v>0</v>
      </c>
      <c r="D52" s="180">
        <f>C52*D$40</f>
        <v>0</v>
      </c>
    </row>
    <row r="53" spans="1:6" ht="15.75" customHeight="1">
      <c r="A53" s="105" t="s">
        <v>60</v>
      </c>
      <c r="B53" s="441" t="s">
        <v>279</v>
      </c>
      <c r="C53" s="182">
        <v>2.5000000000000001E-2</v>
      </c>
      <c r="D53" s="180">
        <f t="shared" ref="D53" si="0">C53*D$40</f>
        <v>0</v>
      </c>
    </row>
    <row r="54" spans="1:6" s="92" customFormat="1" ht="15.75" customHeight="1">
      <c r="A54" s="105" t="s">
        <v>63</v>
      </c>
      <c r="B54" s="441" t="s">
        <v>280</v>
      </c>
      <c r="C54" s="183">
        <v>0.03</v>
      </c>
      <c r="D54" s="180">
        <f>C54*D$40</f>
        <v>0</v>
      </c>
    </row>
    <row r="55" spans="1:6" ht="15.75" customHeight="1">
      <c r="A55" s="105" t="s">
        <v>66</v>
      </c>
      <c r="B55" s="441" t="s">
        <v>281</v>
      </c>
      <c r="C55" s="182">
        <v>1.4999999999999999E-2</v>
      </c>
      <c r="D55" s="180">
        <f t="shared" ref="D55:D59" si="1">C55*D$40</f>
        <v>0</v>
      </c>
      <c r="E55" s="102"/>
    </row>
    <row r="56" spans="1:6" ht="15.75" customHeight="1">
      <c r="A56" s="105" t="s">
        <v>68</v>
      </c>
      <c r="B56" s="441" t="s">
        <v>282</v>
      </c>
      <c r="C56" s="182">
        <v>0.01</v>
      </c>
      <c r="D56" s="180">
        <f t="shared" si="1"/>
        <v>0</v>
      </c>
    </row>
    <row r="57" spans="1:6" ht="15.75" customHeight="1">
      <c r="A57" s="105" t="s">
        <v>70</v>
      </c>
      <c r="B57" s="441" t="s">
        <v>283</v>
      </c>
      <c r="C57" s="182">
        <v>6.0000000000000001E-3</v>
      </c>
      <c r="D57" s="180">
        <f t="shared" si="1"/>
        <v>0</v>
      </c>
    </row>
    <row r="58" spans="1:6" ht="15.75" customHeight="1">
      <c r="A58" s="105" t="s">
        <v>284</v>
      </c>
      <c r="B58" s="441" t="s">
        <v>285</v>
      </c>
      <c r="C58" s="182">
        <v>2E-3</v>
      </c>
      <c r="D58" s="180">
        <f t="shared" si="1"/>
        <v>0</v>
      </c>
    </row>
    <row r="59" spans="1:6" ht="15.75" customHeight="1">
      <c r="A59" s="105" t="s">
        <v>286</v>
      </c>
      <c r="B59" s="441" t="s">
        <v>287</v>
      </c>
      <c r="C59" s="182">
        <v>0.08</v>
      </c>
      <c r="D59" s="180">
        <f t="shared" si="1"/>
        <v>0</v>
      </c>
    </row>
    <row r="60" spans="1:6" ht="15.75" customHeight="1">
      <c r="A60" s="110"/>
      <c r="B60" s="442" t="s">
        <v>288</v>
      </c>
      <c r="C60" s="184">
        <f>SUM(C52:C59)</f>
        <v>0.16800000000000001</v>
      </c>
      <c r="D60" s="336">
        <f>ROUND(SUM(D52:D59),2)</f>
        <v>0</v>
      </c>
    </row>
    <row r="61" spans="1:6" s="90" customFormat="1" ht="15.75" customHeight="1">
      <c r="A61" s="96" t="s">
        <v>289</v>
      </c>
      <c r="B61" s="129" t="s">
        <v>290</v>
      </c>
      <c r="C61" s="96"/>
      <c r="D61" s="96" t="s">
        <v>153</v>
      </c>
    </row>
    <row r="62" spans="1:6" s="90" customFormat="1" ht="15.75" customHeight="1">
      <c r="A62" s="105" t="s">
        <v>57</v>
      </c>
      <c r="B62" s="441" t="s">
        <v>291</v>
      </c>
      <c r="C62" s="185"/>
      <c r="D62" s="186"/>
      <c r="E62" s="216">
        <f>C63*44-(D33*0.06)</f>
        <v>0</v>
      </c>
      <c r="F62" s="93"/>
    </row>
    <row r="63" spans="1:6" s="90" customFormat="1" ht="15.75" customHeight="1">
      <c r="A63" s="105"/>
      <c r="B63" s="441" t="s">
        <v>292</v>
      </c>
      <c r="C63" s="187">
        <v>0</v>
      </c>
      <c r="D63" s="186"/>
      <c r="F63" s="93"/>
    </row>
    <row r="64" spans="1:6" s="90" customFormat="1" ht="15.75" customHeight="1">
      <c r="A64" s="105"/>
      <c r="B64" s="441" t="s">
        <v>293</v>
      </c>
      <c r="C64" s="188">
        <v>2</v>
      </c>
      <c r="D64" s="186"/>
      <c r="F64" s="93"/>
    </row>
    <row r="65" spans="1:6" s="90" customFormat="1" ht="15.75" customHeight="1">
      <c r="A65" s="105" t="s">
        <v>60</v>
      </c>
      <c r="B65" s="189" t="s">
        <v>294</v>
      </c>
      <c r="C65" s="185"/>
      <c r="D65" s="180"/>
      <c r="F65" s="94"/>
    </row>
    <row r="66" spans="1:6" s="90" customFormat="1" ht="15.75" customHeight="1">
      <c r="A66" s="445" t="s">
        <v>63</v>
      </c>
      <c r="B66" s="441" t="s">
        <v>295</v>
      </c>
      <c r="C66" s="190"/>
      <c r="D66" s="191"/>
    </row>
    <row r="67" spans="1:6" s="90" customFormat="1" ht="15.75" customHeight="1">
      <c r="A67" s="445" t="s">
        <v>66</v>
      </c>
      <c r="B67" s="441" t="s">
        <v>296</v>
      </c>
      <c r="C67" s="192"/>
      <c r="D67" s="179">
        <v>0</v>
      </c>
      <c r="E67" s="136" t="s">
        <v>297</v>
      </c>
    </row>
    <row r="68" spans="1:6" s="90" customFormat="1" ht="15.75" customHeight="1">
      <c r="A68" s="105" t="s">
        <v>68</v>
      </c>
      <c r="B68" s="441" t="s">
        <v>298</v>
      </c>
      <c r="C68" s="193"/>
      <c r="D68" s="180"/>
    </row>
    <row r="69" spans="1:6" s="90" customFormat="1" ht="15.75" customHeight="1">
      <c r="A69" s="104"/>
      <c r="B69" s="439" t="s">
        <v>299</v>
      </c>
      <c r="C69" s="184"/>
      <c r="D69" s="134">
        <f>SUM(D62:D68)</f>
        <v>0</v>
      </c>
    </row>
    <row r="70" spans="1:6" ht="15.75" customHeight="1">
      <c r="A70" s="550" t="s">
        <v>300</v>
      </c>
      <c r="B70" s="551"/>
      <c r="C70" s="96" t="s">
        <v>152</v>
      </c>
      <c r="D70" s="96" t="s">
        <v>153</v>
      </c>
    </row>
    <row r="71" spans="1:6" ht="15.75" customHeight="1">
      <c r="A71" s="105" t="s">
        <v>264</v>
      </c>
      <c r="B71" s="441" t="s">
        <v>301</v>
      </c>
      <c r="C71" s="182"/>
      <c r="D71" s="180">
        <f>D50</f>
        <v>0</v>
      </c>
    </row>
    <row r="72" spans="1:6" ht="15.75" customHeight="1">
      <c r="A72" s="105" t="s">
        <v>276</v>
      </c>
      <c r="B72" s="441" t="s">
        <v>277</v>
      </c>
      <c r="C72" s="182">
        <f>C60</f>
        <v>0.16800000000000001</v>
      </c>
      <c r="D72" s="180">
        <f>D60</f>
        <v>0</v>
      </c>
    </row>
    <row r="73" spans="1:6" s="92" customFormat="1" ht="15.75" customHeight="1">
      <c r="A73" s="105" t="s">
        <v>289</v>
      </c>
      <c r="B73" s="441" t="s">
        <v>290</v>
      </c>
      <c r="C73" s="183"/>
      <c r="D73" s="180">
        <f>D69</f>
        <v>0</v>
      </c>
    </row>
    <row r="74" spans="1:6" ht="15.75" customHeight="1">
      <c r="A74" s="446"/>
      <c r="B74" s="128" t="s">
        <v>275</v>
      </c>
      <c r="C74" s="194"/>
      <c r="D74" s="195">
        <f>D71+D72+D73</f>
        <v>0</v>
      </c>
    </row>
    <row r="75" spans="1:6">
      <c r="A75" s="567"/>
      <c r="B75" s="568"/>
      <c r="C75" s="568"/>
      <c r="D75" s="569"/>
    </row>
    <row r="76" spans="1:6" s="90" customFormat="1">
      <c r="A76" s="550" t="s">
        <v>302</v>
      </c>
      <c r="B76" s="551"/>
      <c r="C76" s="551"/>
      <c r="D76" s="552"/>
    </row>
    <row r="77" spans="1:6" s="95" customFormat="1">
      <c r="A77" s="119" t="s">
        <v>57</v>
      </c>
      <c r="B77" s="441" t="s">
        <v>303</v>
      </c>
      <c r="C77" s="351">
        <f>100%*(1/12)*5.55%</f>
        <v>4.6249999999999998E-3</v>
      </c>
      <c r="D77" s="352">
        <f>C77*D$40</f>
        <v>0</v>
      </c>
    </row>
    <row r="78" spans="1:6" s="90" customFormat="1" ht="15.75" customHeight="1">
      <c r="A78" s="105" t="s">
        <v>60</v>
      </c>
      <c r="B78" s="441" t="s">
        <v>304</v>
      </c>
      <c r="C78" s="111">
        <f>8%*C77</f>
        <v>3.6999999999999999E-4</v>
      </c>
      <c r="D78" s="180">
        <f>C78*D40</f>
        <v>0</v>
      </c>
    </row>
    <row r="79" spans="1:6" s="90" customFormat="1">
      <c r="A79" s="105" t="s">
        <v>63</v>
      </c>
      <c r="B79" s="441" t="s">
        <v>385</v>
      </c>
      <c r="C79" s="111">
        <f>(((1+0.0833+0.0833+0.0278)*0.4*0.08)*50%)*0.0555</f>
        <v>1.0606272E-3</v>
      </c>
      <c r="D79" s="180">
        <f>C79*(D$40+$D$48)</f>
        <v>0</v>
      </c>
      <c r="E79" s="136" t="s">
        <v>267</v>
      </c>
    </row>
    <row r="80" spans="1:6" s="90" customFormat="1">
      <c r="A80" s="444" t="s">
        <v>66</v>
      </c>
      <c r="B80" s="441" t="s">
        <v>306</v>
      </c>
      <c r="C80" s="194">
        <v>1.9400000000000001E-2</v>
      </c>
      <c r="D80" s="197">
        <f>C80*D40</f>
        <v>0</v>
      </c>
      <c r="E80" s="136"/>
    </row>
    <row r="81" spans="1:5" s="90" customFormat="1" ht="15.75" customHeight="1">
      <c r="A81" s="105" t="s">
        <v>68</v>
      </c>
      <c r="B81" s="349" t="s">
        <v>307</v>
      </c>
      <c r="C81" s="328">
        <f>C60</f>
        <v>0.16800000000000001</v>
      </c>
      <c r="D81" s="180">
        <f>D80*C81</f>
        <v>0</v>
      </c>
      <c r="E81" s="136"/>
    </row>
    <row r="82" spans="1:5" s="90" customFormat="1" ht="15.75" customHeight="1">
      <c r="A82" s="105" t="s">
        <v>70</v>
      </c>
      <c r="B82" s="441" t="s">
        <v>386</v>
      </c>
      <c r="C82" s="111">
        <f>(((1+0.0833+0.0833+0.0278)*0.4*0.08)*50%)*90%</f>
        <v>1.719936E-2</v>
      </c>
      <c r="D82" s="180">
        <f>C82*(D40+D48)</f>
        <v>0</v>
      </c>
      <c r="E82" s="136" t="s">
        <v>267</v>
      </c>
    </row>
    <row r="83" spans="1:5" s="90" customFormat="1">
      <c r="A83" s="105"/>
      <c r="B83" s="442" t="s">
        <v>275</v>
      </c>
      <c r="C83" s="182"/>
      <c r="D83" s="134">
        <f>SUM(D77:D82)</f>
        <v>0</v>
      </c>
      <c r="E83" s="136"/>
    </row>
    <row r="84" spans="1:5" ht="15.75" customHeight="1">
      <c r="A84" s="198"/>
      <c r="B84" s="198"/>
      <c r="C84" s="198"/>
      <c r="D84" s="198"/>
    </row>
    <row r="85" spans="1:5" ht="15.75" customHeight="1">
      <c r="A85" s="553" t="s">
        <v>309</v>
      </c>
      <c r="B85" s="554"/>
      <c r="C85" s="554"/>
      <c r="D85" s="555"/>
    </row>
    <row r="86" spans="1:5" s="90" customFormat="1" ht="15.75" customHeight="1">
      <c r="A86" s="96" t="s">
        <v>310</v>
      </c>
      <c r="B86" s="440" t="s">
        <v>311</v>
      </c>
      <c r="C86" s="96" t="s">
        <v>152</v>
      </c>
      <c r="D86" s="96" t="s">
        <v>153</v>
      </c>
    </row>
    <row r="87" spans="1:5" s="90" customFormat="1" ht="15.75" customHeight="1">
      <c r="A87" s="105" t="s">
        <v>57</v>
      </c>
      <c r="B87" s="441" t="s">
        <v>312</v>
      </c>
      <c r="C87" s="337">
        <f>1/12</f>
        <v>8.3333333333333329E-2</v>
      </c>
      <c r="D87" s="338">
        <f>D50*C87</f>
        <v>0</v>
      </c>
    </row>
    <row r="88" spans="1:5" s="90" customFormat="1" ht="15.75" customHeight="1">
      <c r="A88" s="444" t="s">
        <v>60</v>
      </c>
      <c r="B88" s="441" t="s">
        <v>313</v>
      </c>
      <c r="C88" s="339">
        <v>2.8E-3</v>
      </c>
      <c r="D88" s="197">
        <f>C88*(D$40+$D$48)</f>
        <v>0</v>
      </c>
    </row>
    <row r="89" spans="1:5" s="90" customFormat="1" ht="15.75" customHeight="1">
      <c r="A89" s="444" t="s">
        <v>63</v>
      </c>
      <c r="B89" s="441" t="s">
        <v>314</v>
      </c>
      <c r="C89" s="339">
        <v>2.0000000000000001E-4</v>
      </c>
      <c r="D89" s="197">
        <f>C89*(D$40+$D$48)</f>
        <v>0</v>
      </c>
    </row>
    <row r="90" spans="1:5" s="90" customFormat="1" ht="15.75" customHeight="1">
      <c r="A90" s="444" t="s">
        <v>66</v>
      </c>
      <c r="B90" s="441" t="s">
        <v>315</v>
      </c>
      <c r="C90" s="339">
        <v>2.9999999999999997E-4</v>
      </c>
      <c r="D90" s="197">
        <f>C90*(D$40+$D$48)</f>
        <v>0</v>
      </c>
    </row>
    <row r="91" spans="1:5" ht="15.75" customHeight="1">
      <c r="A91" s="444" t="s">
        <v>68</v>
      </c>
      <c r="B91" s="441" t="s">
        <v>316</v>
      </c>
      <c r="C91" s="339">
        <v>2.9999999999999997E-4</v>
      </c>
      <c r="D91" s="197">
        <f>C91*(D$40+$D$48)</f>
        <v>0</v>
      </c>
    </row>
    <row r="92" spans="1:5" s="90" customFormat="1" ht="15.75" customHeight="1">
      <c r="A92" s="105" t="s">
        <v>70</v>
      </c>
      <c r="B92" s="441" t="s">
        <v>317</v>
      </c>
      <c r="C92" s="335">
        <v>0</v>
      </c>
      <c r="D92" s="180">
        <f>C92*(D$40+D$48)</f>
        <v>0</v>
      </c>
    </row>
    <row r="93" spans="1:5" s="90" customFormat="1">
      <c r="B93" s="138" t="s">
        <v>273</v>
      </c>
      <c r="C93" s="335"/>
      <c r="D93" s="180">
        <f>SUM(D87:D92)</f>
        <v>0</v>
      </c>
    </row>
    <row r="94" spans="1:5" s="90" customFormat="1" ht="15.75" customHeight="1">
      <c r="A94" s="105" t="s">
        <v>284</v>
      </c>
      <c r="B94" s="441" t="s">
        <v>318</v>
      </c>
      <c r="C94" s="335"/>
      <c r="D94" s="334">
        <f>D93*C60</f>
        <v>0</v>
      </c>
    </row>
    <row r="95" spans="1:5" s="90" customFormat="1">
      <c r="A95" s="105"/>
      <c r="B95" s="442" t="s">
        <v>275</v>
      </c>
      <c r="C95" s="105"/>
      <c r="D95" s="139">
        <f>SUM(D93:D94)</f>
        <v>0</v>
      </c>
    </row>
    <row r="96" spans="1:5" s="90" customFormat="1" ht="15.75" customHeight="1">
      <c r="A96" s="96" t="s">
        <v>319</v>
      </c>
      <c r="B96" s="440" t="s">
        <v>320</v>
      </c>
      <c r="C96" s="96" t="s">
        <v>152</v>
      </c>
      <c r="D96" s="96" t="s">
        <v>153</v>
      </c>
    </row>
    <row r="97" spans="1:4" s="90" customFormat="1" ht="15.75" customHeight="1">
      <c r="A97" s="105" t="s">
        <v>57</v>
      </c>
      <c r="B97" s="441" t="s">
        <v>321</v>
      </c>
      <c r="C97" s="112"/>
      <c r="D97" s="199" t="s">
        <v>322</v>
      </c>
    </row>
    <row r="98" spans="1:4">
      <c r="A98" s="446"/>
      <c r="B98" s="128" t="s">
        <v>275</v>
      </c>
      <c r="C98" s="112"/>
      <c r="D98" s="199"/>
    </row>
    <row r="99" spans="1:4" s="90" customFormat="1" ht="15.75" customHeight="1">
      <c r="A99" s="550" t="s">
        <v>323</v>
      </c>
      <c r="B99" s="551"/>
      <c r="C99" s="96"/>
      <c r="D99" s="96" t="s">
        <v>153</v>
      </c>
    </row>
    <row r="100" spans="1:4" s="90" customFormat="1" ht="15.75" customHeight="1">
      <c r="A100" s="105" t="s">
        <v>310</v>
      </c>
      <c r="B100" s="441" t="s">
        <v>324</v>
      </c>
      <c r="C100" s="112"/>
      <c r="D100" s="94">
        <f>D95</f>
        <v>0</v>
      </c>
    </row>
    <row r="101" spans="1:4">
      <c r="A101" s="184" t="s">
        <v>319</v>
      </c>
      <c r="B101" s="200" t="s">
        <v>320</v>
      </c>
      <c r="C101" s="182"/>
      <c r="D101" s="199" t="s">
        <v>322</v>
      </c>
    </row>
    <row r="102" spans="1:4">
      <c r="A102" s="182"/>
      <c r="B102" s="201" t="s">
        <v>275</v>
      </c>
      <c r="C102" s="182"/>
      <c r="D102" s="108">
        <f>D100</f>
        <v>0</v>
      </c>
    </row>
    <row r="103" spans="1:4" ht="15.75" customHeight="1">
      <c r="A103" s="202"/>
      <c r="B103" s="202"/>
      <c r="C103" s="202"/>
      <c r="D103" s="202"/>
    </row>
    <row r="104" spans="1:4">
      <c r="A104" s="553" t="s">
        <v>325</v>
      </c>
      <c r="B104" s="554"/>
      <c r="C104" s="554"/>
      <c r="D104" s="555"/>
    </row>
    <row r="105" spans="1:4" ht="15.75" customHeight="1">
      <c r="A105" s="105">
        <v>5</v>
      </c>
      <c r="B105" s="439" t="s">
        <v>326</v>
      </c>
      <c r="C105" s="105" t="s">
        <v>152</v>
      </c>
      <c r="D105" s="105" t="s">
        <v>153</v>
      </c>
    </row>
    <row r="106" spans="1:4">
      <c r="A106" s="105" t="s">
        <v>57</v>
      </c>
      <c r="B106" s="441" t="s">
        <v>327</v>
      </c>
      <c r="C106" s="107"/>
      <c r="D106" s="179">
        <f>'Uniformes e EPI'!J25</f>
        <v>0</v>
      </c>
    </row>
    <row r="107" spans="1:4">
      <c r="A107" s="105" t="s">
        <v>60</v>
      </c>
      <c r="B107" s="441" t="s">
        <v>328</v>
      </c>
      <c r="C107" s="113"/>
      <c r="D107" s="203"/>
    </row>
    <row r="108" spans="1:4" ht="15.75" customHeight="1">
      <c r="A108" s="105" t="s">
        <v>63</v>
      </c>
      <c r="B108" s="441" t="s">
        <v>329</v>
      </c>
      <c r="C108" s="113"/>
      <c r="D108" s="203"/>
    </row>
    <row r="109" spans="1:4">
      <c r="A109" s="105" t="s">
        <v>66</v>
      </c>
      <c r="B109" s="441" t="s">
        <v>330</v>
      </c>
      <c r="C109" s="107"/>
      <c r="D109" s="179">
        <f>'Uniformes e EPI'!J17</f>
        <v>0</v>
      </c>
    </row>
    <row r="110" spans="1:4" ht="15.75" customHeight="1">
      <c r="A110" s="104"/>
      <c r="B110" s="442" t="s">
        <v>275</v>
      </c>
      <c r="C110" s="184"/>
      <c r="D110" s="204">
        <f>SUM(D106:D109)</f>
        <v>0</v>
      </c>
    </row>
    <row r="111" spans="1:4" ht="15.75" customHeight="1">
      <c r="A111" s="202"/>
      <c r="B111" s="202"/>
      <c r="C111" s="202"/>
      <c r="D111" s="202"/>
    </row>
    <row r="112" spans="1:4">
      <c r="A112" s="553" t="s">
        <v>331</v>
      </c>
      <c r="B112" s="554"/>
      <c r="C112" s="554"/>
      <c r="D112" s="555"/>
    </row>
    <row r="113" spans="1:4" s="90" customFormat="1">
      <c r="A113" s="105">
        <v>6</v>
      </c>
      <c r="B113" s="441" t="s">
        <v>332</v>
      </c>
      <c r="C113" s="105" t="s">
        <v>152</v>
      </c>
      <c r="D113" s="105" t="s">
        <v>153</v>
      </c>
    </row>
    <row r="114" spans="1:4" s="90" customFormat="1" ht="15.75" customHeight="1">
      <c r="A114" s="105" t="s">
        <v>57</v>
      </c>
      <c r="B114" s="441" t="s">
        <v>333</v>
      </c>
      <c r="C114" s="205">
        <f>'BDI - M.O PERMANENTE'!K10</f>
        <v>0</v>
      </c>
      <c r="D114" s="180">
        <f>C114*D124</f>
        <v>0</v>
      </c>
    </row>
    <row r="115" spans="1:4">
      <c r="A115" s="104"/>
      <c r="B115" s="442" t="s">
        <v>275</v>
      </c>
      <c r="C115" s="122"/>
      <c r="D115" s="134">
        <f>D114</f>
        <v>0</v>
      </c>
    </row>
    <row r="116" spans="1:4" s="90" customFormat="1">
      <c r="A116" s="103"/>
      <c r="B116" s="103"/>
      <c r="C116" s="103"/>
      <c r="D116" s="103"/>
    </row>
    <row r="117" spans="1:4">
      <c r="A117" s="597" t="s">
        <v>334</v>
      </c>
      <c r="B117" s="597"/>
      <c r="C117" s="597"/>
      <c r="D117" s="597"/>
    </row>
    <row r="118" spans="1:4" ht="15.75" customHeight="1">
      <c r="A118" s="104"/>
      <c r="B118" s="439" t="s">
        <v>335</v>
      </c>
      <c r="C118" s="105"/>
      <c r="D118" s="104" t="s">
        <v>55</v>
      </c>
    </row>
    <row r="119" spans="1:4" ht="15" customHeight="1">
      <c r="A119" s="105" t="s">
        <v>57</v>
      </c>
      <c r="B119" s="441" t="s">
        <v>336</v>
      </c>
      <c r="C119" s="206"/>
      <c r="D119" s="181">
        <f>D40</f>
        <v>0</v>
      </c>
    </row>
    <row r="120" spans="1:4" ht="15" customHeight="1">
      <c r="A120" s="105" t="s">
        <v>60</v>
      </c>
      <c r="B120" s="441" t="s">
        <v>263</v>
      </c>
      <c r="C120" s="206"/>
      <c r="D120" s="181">
        <f>D74</f>
        <v>0</v>
      </c>
    </row>
    <row r="121" spans="1:4" ht="15.75" customHeight="1">
      <c r="A121" s="105" t="s">
        <v>63</v>
      </c>
      <c r="B121" s="441" t="s">
        <v>302</v>
      </c>
      <c r="C121" s="206"/>
      <c r="D121" s="181">
        <f>D83</f>
        <v>0</v>
      </c>
    </row>
    <row r="122" spans="1:4" ht="15.75" customHeight="1">
      <c r="A122" s="105" t="s">
        <v>66</v>
      </c>
      <c r="B122" s="441" t="s">
        <v>309</v>
      </c>
      <c r="C122" s="206"/>
      <c r="D122" s="181">
        <f>D102</f>
        <v>0</v>
      </c>
    </row>
    <row r="123" spans="1:4" ht="15.75" customHeight="1">
      <c r="A123" s="442" t="s">
        <v>68</v>
      </c>
      <c r="B123" s="127" t="s">
        <v>325</v>
      </c>
      <c r="C123" s="206"/>
      <c r="D123" s="181">
        <f>D110</f>
        <v>0</v>
      </c>
    </row>
    <row r="124" spans="1:4" ht="17.25" customHeight="1">
      <c r="A124" s="543" t="s">
        <v>337</v>
      </c>
      <c r="B124" s="593"/>
      <c r="C124" s="206"/>
      <c r="D124" s="207">
        <f>SUM(D119:D123)</f>
        <v>0</v>
      </c>
    </row>
    <row r="125" spans="1:4" ht="15" customHeight="1">
      <c r="A125" s="105" t="s">
        <v>70</v>
      </c>
      <c r="B125" s="441" t="s">
        <v>338</v>
      </c>
      <c r="C125" s="206"/>
      <c r="D125" s="181">
        <f>D115</f>
        <v>0</v>
      </c>
    </row>
    <row r="126" spans="1:4">
      <c r="A126" s="441"/>
      <c r="B126" s="442" t="s">
        <v>339</v>
      </c>
      <c r="C126" s="182"/>
      <c r="D126" s="134">
        <f>D124+D125</f>
        <v>0</v>
      </c>
    </row>
    <row r="127" spans="1:4" s="90" customFormat="1">
      <c r="A127" s="103"/>
      <c r="B127" s="103"/>
      <c r="C127" s="103"/>
      <c r="D127" s="103"/>
    </row>
    <row r="128" spans="1:4">
      <c r="A128" s="550" t="s">
        <v>340</v>
      </c>
      <c r="B128" s="551"/>
      <c r="C128" s="551"/>
      <c r="D128" s="552"/>
    </row>
    <row r="129" spans="1:7" ht="31.5">
      <c r="A129" s="105" t="s">
        <v>341</v>
      </c>
      <c r="B129" s="105" t="s">
        <v>342</v>
      </c>
      <c r="C129" s="105" t="s">
        <v>343</v>
      </c>
      <c r="D129" s="105" t="s">
        <v>344</v>
      </c>
    </row>
    <row r="130" spans="1:7" ht="75" customHeight="1">
      <c r="A130" s="141" t="s">
        <v>387</v>
      </c>
      <c r="B130" s="388">
        <f>D126</f>
        <v>0</v>
      </c>
      <c r="C130" s="390">
        <v>1</v>
      </c>
      <c r="D130" s="389">
        <f>D126</f>
        <v>0</v>
      </c>
    </row>
    <row r="131" spans="1:7" ht="18.75">
      <c r="A131" s="115"/>
      <c r="B131" s="116"/>
      <c r="C131" s="209"/>
      <c r="D131" s="210"/>
    </row>
    <row r="132" spans="1:7">
      <c r="A132" s="597" t="s">
        <v>346</v>
      </c>
      <c r="B132" s="597"/>
      <c r="C132" s="597"/>
      <c r="D132" s="597"/>
    </row>
    <row r="133" spans="1:7">
      <c r="A133" s="105"/>
      <c r="B133" s="543" t="s">
        <v>347</v>
      </c>
      <c r="C133" s="544"/>
      <c r="D133" s="104" t="s">
        <v>348</v>
      </c>
    </row>
    <row r="134" spans="1:7" ht="18.75">
      <c r="A134" s="105" t="s">
        <v>57</v>
      </c>
      <c r="B134" s="123" t="s">
        <v>349</v>
      </c>
      <c r="C134" s="211"/>
      <c r="D134" s="208">
        <f>D130</f>
        <v>0</v>
      </c>
    </row>
    <row r="135" spans="1:7" ht="18.75">
      <c r="A135" s="105" t="s">
        <v>60</v>
      </c>
      <c r="B135" s="441" t="s">
        <v>350</v>
      </c>
      <c r="C135" s="206"/>
      <c r="D135" s="208">
        <f>D134</f>
        <v>0</v>
      </c>
    </row>
    <row r="136" spans="1:7" ht="48" customHeight="1">
      <c r="A136" s="105" t="s">
        <v>63</v>
      </c>
      <c r="B136" s="441" t="s">
        <v>351</v>
      </c>
      <c r="C136" s="206"/>
      <c r="D136" s="389">
        <f>12*D135</f>
        <v>0</v>
      </c>
    </row>
    <row r="137" spans="1:7">
      <c r="A137" s="345"/>
      <c r="B137" s="345"/>
      <c r="C137" s="345"/>
      <c r="D137" s="345"/>
    </row>
    <row r="138" spans="1:7">
      <c r="A138" s="547" t="s">
        <v>352</v>
      </c>
      <c r="B138" s="548"/>
      <c r="C138" s="548"/>
      <c r="D138" s="549"/>
    </row>
    <row r="139" spans="1:7" ht="15.75" customHeight="1">
      <c r="A139" s="540" t="s">
        <v>263</v>
      </c>
      <c r="B139" s="541"/>
      <c r="C139" s="541"/>
      <c r="D139" s="542"/>
    </row>
    <row r="140" spans="1:7" ht="24.75" customHeight="1">
      <c r="A140" s="540" t="s">
        <v>265</v>
      </c>
      <c r="B140" s="541"/>
      <c r="C140" s="541"/>
      <c r="D140" s="542"/>
    </row>
    <row r="141" spans="1:7" ht="41.25" customHeight="1">
      <c r="A141" s="362" t="s">
        <v>57</v>
      </c>
      <c r="B141" s="545" t="s">
        <v>353</v>
      </c>
      <c r="C141" s="545"/>
      <c r="D141" s="545"/>
    </row>
    <row r="142" spans="1:7" ht="126" customHeight="1">
      <c r="A142" s="362" t="s">
        <v>354</v>
      </c>
      <c r="B142" s="546" t="s">
        <v>355</v>
      </c>
      <c r="C142" s="546"/>
      <c r="D142" s="546"/>
      <c r="F142" s="347"/>
      <c r="G142" s="348"/>
    </row>
    <row r="143" spans="1:7" ht="15.75" customHeight="1">
      <c r="A143" s="540" t="s">
        <v>356</v>
      </c>
      <c r="B143" s="541"/>
      <c r="C143" s="541"/>
      <c r="D143" s="542"/>
    </row>
    <row r="144" spans="1:7">
      <c r="A144" s="362" t="s">
        <v>57</v>
      </c>
      <c r="B144" s="537" t="s">
        <v>357</v>
      </c>
      <c r="C144" s="538"/>
      <c r="D144" s="539"/>
    </row>
    <row r="145" spans="1:4">
      <c r="A145" s="362" t="s">
        <v>60</v>
      </c>
      <c r="B145" s="522" t="s">
        <v>358</v>
      </c>
      <c r="C145" s="523"/>
      <c r="D145" s="524"/>
    </row>
    <row r="146" spans="1:4" ht="90.75" customHeight="1">
      <c r="A146" s="362" t="s">
        <v>63</v>
      </c>
      <c r="B146" s="522" t="s">
        <v>359</v>
      </c>
      <c r="C146" s="523"/>
      <c r="D146" s="524"/>
    </row>
    <row r="147" spans="1:4">
      <c r="A147" s="362" t="s">
        <v>66</v>
      </c>
      <c r="B147" s="522" t="s">
        <v>360</v>
      </c>
      <c r="C147" s="523"/>
      <c r="D147" s="524"/>
    </row>
    <row r="148" spans="1:4">
      <c r="A148" s="362" t="s">
        <v>68</v>
      </c>
      <c r="B148" s="522" t="s">
        <v>361</v>
      </c>
      <c r="C148" s="523"/>
      <c r="D148" s="524"/>
    </row>
    <row r="149" spans="1:4">
      <c r="A149" s="362" t="s">
        <v>70</v>
      </c>
      <c r="B149" s="522" t="s">
        <v>362</v>
      </c>
      <c r="C149" s="523"/>
      <c r="D149" s="524"/>
    </row>
    <row r="150" spans="1:4">
      <c r="A150" s="362" t="s">
        <v>284</v>
      </c>
      <c r="B150" s="522" t="s">
        <v>363</v>
      </c>
      <c r="C150" s="523"/>
      <c r="D150" s="524"/>
    </row>
    <row r="151" spans="1:4">
      <c r="A151" s="362" t="s">
        <v>286</v>
      </c>
      <c r="B151" s="522" t="s">
        <v>364</v>
      </c>
      <c r="C151" s="523"/>
      <c r="D151" s="524"/>
    </row>
    <row r="152" spans="1:4">
      <c r="A152" s="531" t="s">
        <v>302</v>
      </c>
      <c r="B152" s="532"/>
      <c r="C152" s="532"/>
      <c r="D152" s="533"/>
    </row>
    <row r="153" spans="1:4" ht="136.5" customHeight="1">
      <c r="A153" s="364" t="s">
        <v>57</v>
      </c>
      <c r="B153" s="534" t="s">
        <v>365</v>
      </c>
      <c r="C153" s="535"/>
      <c r="D153" s="536"/>
    </row>
    <row r="154" spans="1:4" ht="62.25" customHeight="1">
      <c r="A154" s="362" t="s">
        <v>60</v>
      </c>
      <c r="B154" s="522" t="s">
        <v>366</v>
      </c>
      <c r="C154" s="523"/>
      <c r="D154" s="524"/>
    </row>
    <row r="155" spans="1:4" ht="170.25" customHeight="1">
      <c r="A155" s="362" t="s">
        <v>63</v>
      </c>
      <c r="B155" s="522" t="s">
        <v>367</v>
      </c>
      <c r="C155" s="523"/>
      <c r="D155" s="524"/>
    </row>
    <row r="156" spans="1:4" ht="103.5" customHeight="1">
      <c r="A156" s="362" t="s">
        <v>66</v>
      </c>
      <c r="B156" s="522" t="s">
        <v>368</v>
      </c>
      <c r="C156" s="523"/>
      <c r="D156" s="524"/>
    </row>
    <row r="157" spans="1:4" ht="47.25" customHeight="1">
      <c r="A157" s="362" t="s">
        <v>68</v>
      </c>
      <c r="B157" s="522" t="s">
        <v>369</v>
      </c>
      <c r="C157" s="523"/>
      <c r="D157" s="524"/>
    </row>
    <row r="158" spans="1:4" ht="312" customHeight="1">
      <c r="A158" s="362" t="s">
        <v>70</v>
      </c>
      <c r="B158" s="522" t="s">
        <v>370</v>
      </c>
      <c r="C158" s="523"/>
      <c r="D158" s="524"/>
    </row>
    <row r="159" spans="1:4">
      <c r="A159" s="528" t="s">
        <v>309</v>
      </c>
      <c r="B159" s="529"/>
      <c r="C159" s="529"/>
      <c r="D159" s="530"/>
    </row>
    <row r="160" spans="1:4">
      <c r="A160" s="531" t="s">
        <v>371</v>
      </c>
      <c r="B160" s="532"/>
      <c r="C160" s="532"/>
      <c r="D160" s="533"/>
    </row>
    <row r="161" spans="1:4" ht="93" customHeight="1">
      <c r="A161" s="364" t="s">
        <v>57</v>
      </c>
      <c r="B161" s="534" t="s">
        <v>372</v>
      </c>
      <c r="C161" s="535"/>
      <c r="D161" s="536"/>
    </row>
    <row r="162" spans="1:4" ht="70.5" customHeight="1">
      <c r="A162" s="362" t="s">
        <v>60</v>
      </c>
      <c r="B162" s="522" t="s">
        <v>373</v>
      </c>
      <c r="C162" s="523"/>
      <c r="D162" s="524"/>
    </row>
    <row r="163" spans="1:4" ht="87" customHeight="1">
      <c r="A163" s="362" t="s">
        <v>63</v>
      </c>
      <c r="B163" s="522" t="s">
        <v>374</v>
      </c>
      <c r="C163" s="523"/>
      <c r="D163" s="524"/>
    </row>
    <row r="164" spans="1:4" ht="105" customHeight="1">
      <c r="A164" s="362" t="s">
        <v>66</v>
      </c>
      <c r="B164" s="522" t="s">
        <v>375</v>
      </c>
      <c r="C164" s="523"/>
      <c r="D164" s="524"/>
    </row>
    <row r="165" spans="1:4" ht="168.75" customHeight="1">
      <c r="A165" s="362" t="s">
        <v>68</v>
      </c>
      <c r="B165" s="525" t="s">
        <v>376</v>
      </c>
      <c r="C165" s="526"/>
      <c r="D165" s="527"/>
    </row>
    <row r="166" spans="1:4" ht="34.5" customHeight="1">
      <c r="A166" s="362" t="s">
        <v>284</v>
      </c>
      <c r="B166" s="521" t="s">
        <v>377</v>
      </c>
      <c r="C166" s="521"/>
      <c r="D166" s="521"/>
    </row>
  </sheetData>
  <mergeCells count="72">
    <mergeCell ref="A11:D11"/>
    <mergeCell ref="A5:D5"/>
    <mergeCell ref="A6:D6"/>
    <mergeCell ref="A7:D8"/>
    <mergeCell ref="A9:D9"/>
    <mergeCell ref="A10:D10"/>
    <mergeCell ref="A75:D75"/>
    <mergeCell ref="A23:D23"/>
    <mergeCell ref="A13:D13"/>
    <mergeCell ref="C14:D14"/>
    <mergeCell ref="C15:D15"/>
    <mergeCell ref="C16:D16"/>
    <mergeCell ref="C17:D17"/>
    <mergeCell ref="A18:D18"/>
    <mergeCell ref="A19:B19"/>
    <mergeCell ref="C19:D19"/>
    <mergeCell ref="A20:B20"/>
    <mergeCell ref="C20:D20"/>
    <mergeCell ref="A22:D22"/>
    <mergeCell ref="A132:D132"/>
    <mergeCell ref="B133:C133"/>
    <mergeCell ref="A85:D85"/>
    <mergeCell ref="A99:B99"/>
    <mergeCell ref="A104:D104"/>
    <mergeCell ref="A112:D112"/>
    <mergeCell ref="A117:D117"/>
    <mergeCell ref="A124:B124"/>
    <mergeCell ref="A1:D1"/>
    <mergeCell ref="A2:D2"/>
    <mergeCell ref="A3:D3"/>
    <mergeCell ref="A4:D4"/>
    <mergeCell ref="A128:D128"/>
    <mergeCell ref="A76:D76"/>
    <mergeCell ref="A24:D24"/>
    <mergeCell ref="C25:D25"/>
    <mergeCell ref="C26:D26"/>
    <mergeCell ref="C27:D27"/>
    <mergeCell ref="C28:D28"/>
    <mergeCell ref="C29:D29"/>
    <mergeCell ref="A31:D31"/>
    <mergeCell ref="A41:D41"/>
    <mergeCell ref="A42:D42"/>
    <mergeCell ref="A70:B70"/>
    <mergeCell ref="A138:D138"/>
    <mergeCell ref="A139:D139"/>
    <mergeCell ref="A140:D140"/>
    <mergeCell ref="B141:D141"/>
    <mergeCell ref="B142:D142"/>
    <mergeCell ref="A143:D143"/>
    <mergeCell ref="B144:D144"/>
    <mergeCell ref="B145:D145"/>
    <mergeCell ref="B146:D146"/>
    <mergeCell ref="B147:D147"/>
    <mergeCell ref="B148:D148"/>
    <mergeCell ref="B149:D149"/>
    <mergeCell ref="B150:D150"/>
    <mergeCell ref="B151:D151"/>
    <mergeCell ref="A152:D152"/>
    <mergeCell ref="B153:D153"/>
    <mergeCell ref="B154:D154"/>
    <mergeCell ref="B155:D155"/>
    <mergeCell ref="B156:D156"/>
    <mergeCell ref="B157:D157"/>
    <mergeCell ref="B163:D163"/>
    <mergeCell ref="B164:D164"/>
    <mergeCell ref="B165:D165"/>
    <mergeCell ref="B166:D166"/>
    <mergeCell ref="B158:D158"/>
    <mergeCell ref="A159:D159"/>
    <mergeCell ref="A160:D160"/>
    <mergeCell ref="B161:D161"/>
    <mergeCell ref="B162:D162"/>
  </mergeCells>
  <pageMargins left="0.511811024" right="0.511811024" top="0.78740157499999996" bottom="0.78740157499999996" header="0.31496062000000002" footer="0.31496062000000002"/>
  <pageSetup paperSize="9" scale="75"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9"/>
  <sheetViews>
    <sheetView showGridLines="0" view="pageBreakPreview" topLeftCell="A49" zoomScale="80" zoomScaleNormal="87" zoomScaleSheetLayoutView="80" workbookViewId="0">
      <selection activeCell="E75" sqref="E75"/>
    </sheetView>
  </sheetViews>
  <sheetFormatPr defaultColWidth="9.140625" defaultRowHeight="15.75"/>
  <cols>
    <col min="1" max="1" width="14" style="90" customWidth="1"/>
    <col min="2" max="2" width="72.7109375" style="90" customWidth="1"/>
    <col min="3" max="3" width="12" style="90" customWidth="1"/>
    <col min="4" max="4" width="18" style="90" customWidth="1"/>
    <col min="5" max="5" width="29.85546875" style="91" customWidth="1"/>
    <col min="6" max="6" width="11.42578125" style="91" bestFit="1" customWidth="1"/>
    <col min="7" max="16384" width="9.140625" style="91"/>
  </cols>
  <sheetData>
    <row r="1" spans="1:8" s="97" customFormat="1" ht="68.25" customHeight="1">
      <c r="A1" s="458"/>
      <c r="B1" s="458"/>
      <c r="C1" s="458"/>
      <c r="D1" s="458"/>
      <c r="E1" s="225"/>
      <c r="F1" s="225"/>
      <c r="G1" s="225"/>
      <c r="H1" s="225"/>
    </row>
    <row r="2" spans="1:8" s="97" customFormat="1" ht="15" customHeight="1">
      <c r="A2" s="458" t="s">
        <v>0</v>
      </c>
      <c r="B2" s="458"/>
      <c r="C2" s="458"/>
      <c r="D2" s="458"/>
      <c r="E2" s="225"/>
      <c r="F2" s="225"/>
      <c r="G2" s="225"/>
      <c r="H2" s="225"/>
    </row>
    <row r="3" spans="1:8" s="97" customFormat="1" ht="15" customHeight="1">
      <c r="A3" s="458" t="s">
        <v>1</v>
      </c>
      <c r="B3" s="458"/>
      <c r="C3" s="458"/>
      <c r="D3" s="458"/>
      <c r="E3" s="225"/>
      <c r="F3" s="225"/>
      <c r="G3" s="225"/>
      <c r="H3" s="225"/>
    </row>
    <row r="4" spans="1:8" s="97" customFormat="1" ht="15" customHeight="1" thickBot="1">
      <c r="A4" s="570" t="s">
        <v>2</v>
      </c>
      <c r="B4" s="570"/>
      <c r="C4" s="570"/>
      <c r="D4" s="570"/>
      <c r="E4" s="226"/>
      <c r="F4" s="226"/>
      <c r="G4" s="226"/>
      <c r="H4" s="226"/>
    </row>
    <row r="5" spans="1:8" ht="111" customHeight="1" thickBot="1">
      <c r="A5" s="571" t="s">
        <v>388</v>
      </c>
      <c r="B5" s="572"/>
      <c r="C5" s="572"/>
      <c r="D5" s="573"/>
    </row>
    <row r="6" spans="1:8" ht="46.5" customHeight="1">
      <c r="A6" s="599" t="s">
        <v>225</v>
      </c>
      <c r="B6" s="599"/>
      <c r="C6" s="599"/>
      <c r="D6" s="599"/>
    </row>
    <row r="7" spans="1:8" s="178" customFormat="1" ht="15.75" customHeight="1">
      <c r="A7" s="576" t="s">
        <v>226</v>
      </c>
      <c r="B7" s="576"/>
      <c r="C7" s="576"/>
      <c r="D7" s="576"/>
    </row>
    <row r="8" spans="1:8" s="178" customFormat="1">
      <c r="A8" s="578"/>
      <c r="B8" s="578"/>
      <c r="C8" s="578"/>
      <c r="D8" s="578"/>
    </row>
    <row r="9" spans="1:8" s="178" customFormat="1" ht="15.75" customHeight="1">
      <c r="A9" s="580" t="s">
        <v>227</v>
      </c>
      <c r="B9" s="581"/>
      <c r="C9" s="581"/>
      <c r="D9" s="582"/>
    </row>
    <row r="10" spans="1:8" s="178" customFormat="1" ht="15.75" customHeight="1">
      <c r="A10" s="583" t="s">
        <v>228</v>
      </c>
      <c r="B10" s="581"/>
      <c r="C10" s="581"/>
      <c r="D10" s="582"/>
    </row>
    <row r="11" spans="1:8" s="178" customFormat="1" ht="15.75" customHeight="1">
      <c r="A11" s="583" t="s">
        <v>229</v>
      </c>
      <c r="B11" s="581"/>
      <c r="C11" s="581"/>
      <c r="D11" s="582"/>
    </row>
    <row r="12" spans="1:8">
      <c r="A12" s="103"/>
      <c r="B12" s="103"/>
      <c r="C12" s="103"/>
      <c r="D12" s="103"/>
    </row>
    <row r="13" spans="1:8" s="178" customFormat="1" ht="15.75" customHeight="1">
      <c r="A13" s="551" t="s">
        <v>389</v>
      </c>
      <c r="B13" s="551"/>
      <c r="C13" s="551"/>
      <c r="D13" s="551"/>
    </row>
    <row r="14" spans="1:8" s="178" customFormat="1" ht="15.75" customHeight="1">
      <c r="A14" s="105" t="s">
        <v>57</v>
      </c>
      <c r="B14" s="441" t="s">
        <v>231</v>
      </c>
      <c r="C14" s="608"/>
      <c r="D14" s="609"/>
    </row>
    <row r="15" spans="1:8" s="178" customFormat="1" ht="15.75" customHeight="1">
      <c r="A15" s="105" t="s">
        <v>60</v>
      </c>
      <c r="B15" s="441" t="s">
        <v>232</v>
      </c>
      <c r="C15" s="584" t="s">
        <v>233</v>
      </c>
      <c r="D15" s="585"/>
    </row>
    <row r="16" spans="1:8" s="178" customFormat="1" ht="28.5" customHeight="1">
      <c r="A16" s="600" t="s">
        <v>63</v>
      </c>
      <c r="B16" s="602" t="s">
        <v>234</v>
      </c>
      <c r="C16" s="584" t="s">
        <v>390</v>
      </c>
      <c r="D16" s="585"/>
    </row>
    <row r="17" spans="1:5" s="178" customFormat="1" ht="28.5" customHeight="1">
      <c r="A17" s="601"/>
      <c r="B17" s="603"/>
      <c r="C17" s="584" t="s">
        <v>391</v>
      </c>
      <c r="D17" s="585"/>
    </row>
    <row r="18" spans="1:5" s="178" customFormat="1">
      <c r="A18" s="105" t="s">
        <v>66</v>
      </c>
      <c r="B18" s="441" t="s">
        <v>236</v>
      </c>
      <c r="C18" s="584" t="s">
        <v>392</v>
      </c>
      <c r="D18" s="585"/>
    </row>
    <row r="19" spans="1:5" s="178" customFormat="1" ht="18" customHeight="1">
      <c r="A19" s="551" t="s">
        <v>393</v>
      </c>
      <c r="B19" s="551"/>
      <c r="C19" s="551"/>
      <c r="D19" s="551"/>
    </row>
    <row r="20" spans="1:5" s="178" customFormat="1" ht="15.75" customHeight="1">
      <c r="A20" s="584" t="s">
        <v>238</v>
      </c>
      <c r="B20" s="586"/>
      <c r="C20" s="584" t="s">
        <v>16</v>
      </c>
      <c r="D20" s="585"/>
    </row>
    <row r="21" spans="1:5" s="178" customFormat="1" ht="18.75">
      <c r="A21" s="587" t="s">
        <v>394</v>
      </c>
      <c r="B21" s="588"/>
      <c r="C21" s="604">
        <v>1</v>
      </c>
      <c r="D21" s="605"/>
    </row>
    <row r="22" spans="1:5" s="178" customFormat="1" ht="18.75">
      <c r="A22" s="587" t="s">
        <v>395</v>
      </c>
      <c r="B22" s="589"/>
      <c r="C22" s="606"/>
      <c r="D22" s="607"/>
    </row>
    <row r="23" spans="1:5" ht="15.75" customHeight="1">
      <c r="A23" s="590" t="s">
        <v>240</v>
      </c>
      <c r="B23" s="591"/>
      <c r="C23" s="591"/>
      <c r="D23" s="592"/>
    </row>
    <row r="24" spans="1:5" ht="16.5" customHeight="1">
      <c r="A24" s="543" t="s">
        <v>241</v>
      </c>
      <c r="B24" s="593"/>
      <c r="C24" s="593"/>
      <c r="D24" s="544"/>
    </row>
    <row r="25" spans="1:5" ht="15.75" customHeight="1">
      <c r="A25" s="594" t="s">
        <v>242</v>
      </c>
      <c r="B25" s="595"/>
      <c r="C25" s="595"/>
      <c r="D25" s="596"/>
    </row>
    <row r="26" spans="1:5" ht="16.5" customHeight="1">
      <c r="A26" s="104">
        <v>1</v>
      </c>
      <c r="B26" s="441" t="s">
        <v>243</v>
      </c>
      <c r="C26" s="558" t="s">
        <v>244</v>
      </c>
      <c r="D26" s="559"/>
    </row>
    <row r="27" spans="1:5" ht="15.75" customHeight="1">
      <c r="A27" s="104">
        <v>2</v>
      </c>
      <c r="B27" s="441" t="s">
        <v>245</v>
      </c>
      <c r="C27" s="558">
        <v>3131</v>
      </c>
      <c r="D27" s="559"/>
    </row>
    <row r="28" spans="1:5" ht="16.5" customHeight="1">
      <c r="A28" s="104">
        <v>3</v>
      </c>
      <c r="B28" s="131" t="s">
        <v>396</v>
      </c>
      <c r="C28" s="560">
        <v>0</v>
      </c>
      <c r="D28" s="561"/>
      <c r="E28" s="136" t="s">
        <v>397</v>
      </c>
    </row>
    <row r="29" spans="1:5">
      <c r="A29" s="104">
        <v>4</v>
      </c>
      <c r="B29" s="131" t="s">
        <v>249</v>
      </c>
      <c r="C29" s="558" t="s">
        <v>398</v>
      </c>
      <c r="D29" s="559"/>
    </row>
    <row r="30" spans="1:5" ht="36" customHeight="1">
      <c r="A30" s="104">
        <v>5</v>
      </c>
      <c r="B30" s="131" t="s">
        <v>251</v>
      </c>
      <c r="C30" s="562" t="s">
        <v>252</v>
      </c>
      <c r="D30" s="563"/>
    </row>
    <row r="31" spans="1:5">
      <c r="A31" s="132"/>
      <c r="B31" s="132"/>
      <c r="C31" s="132"/>
      <c r="D31" s="103"/>
    </row>
    <row r="32" spans="1:5" ht="15.75" customHeight="1">
      <c r="A32" s="550" t="s">
        <v>253</v>
      </c>
      <c r="B32" s="551"/>
      <c r="C32" s="551"/>
      <c r="D32" s="552"/>
    </row>
    <row r="33" spans="1:5" s="90" customFormat="1">
      <c r="A33" s="96">
        <v>1</v>
      </c>
      <c r="B33" s="440" t="s">
        <v>399</v>
      </c>
      <c r="C33" s="96" t="s">
        <v>152</v>
      </c>
      <c r="D33" s="96" t="s">
        <v>153</v>
      </c>
    </row>
    <row r="34" spans="1:5" ht="15.75" customHeight="1">
      <c r="A34" s="105" t="s">
        <v>57</v>
      </c>
      <c r="B34" s="441" t="s">
        <v>400</v>
      </c>
      <c r="C34" s="104"/>
      <c r="D34" s="180">
        <f>C28</f>
        <v>0</v>
      </c>
    </row>
    <row r="35" spans="1:5">
      <c r="A35" s="105" t="s">
        <v>60</v>
      </c>
      <c r="B35" s="441" t="s">
        <v>256</v>
      </c>
      <c r="C35" s="106">
        <v>0.3</v>
      </c>
      <c r="D35" s="180">
        <f>C35*D34</f>
        <v>0</v>
      </c>
    </row>
    <row r="36" spans="1:5">
      <c r="A36" s="105" t="s">
        <v>63</v>
      </c>
      <c r="B36" s="441" t="s">
        <v>257</v>
      </c>
      <c r="C36" s="107"/>
      <c r="D36" s="181"/>
    </row>
    <row r="37" spans="1:5">
      <c r="A37" s="105" t="s">
        <v>66</v>
      </c>
      <c r="B37" s="441" t="s">
        <v>258</v>
      </c>
      <c r="C37" s="107"/>
      <c r="D37" s="181"/>
    </row>
    <row r="38" spans="1:5" s="90" customFormat="1">
      <c r="A38" s="105" t="s">
        <v>68</v>
      </c>
      <c r="B38" s="441" t="s">
        <v>259</v>
      </c>
      <c r="C38" s="107"/>
      <c r="D38" s="181"/>
    </row>
    <row r="39" spans="1:5" s="90" customFormat="1">
      <c r="A39" s="105" t="s">
        <v>70</v>
      </c>
      <c r="B39" s="441" t="s">
        <v>260</v>
      </c>
      <c r="C39" s="107"/>
      <c r="D39" s="181"/>
    </row>
    <row r="40" spans="1:5" s="90" customFormat="1" ht="15.75" customHeight="1">
      <c r="A40" s="105" t="s">
        <v>261</v>
      </c>
      <c r="B40" s="441" t="s">
        <v>71</v>
      </c>
      <c r="C40" s="107"/>
      <c r="D40" s="181"/>
    </row>
    <row r="41" spans="1:5" s="90" customFormat="1">
      <c r="A41" s="446"/>
      <c r="B41" s="128" t="s">
        <v>262</v>
      </c>
      <c r="C41" s="444"/>
      <c r="D41" s="135">
        <f>SUM(D34:D40)</f>
        <v>0</v>
      </c>
    </row>
    <row r="42" spans="1:5" s="90" customFormat="1">
      <c r="A42" s="564"/>
      <c r="B42" s="565"/>
      <c r="C42" s="565"/>
      <c r="D42" s="566"/>
    </row>
    <row r="43" spans="1:5" s="90" customFormat="1">
      <c r="A43" s="550" t="s">
        <v>263</v>
      </c>
      <c r="B43" s="551"/>
      <c r="C43" s="551"/>
      <c r="D43" s="552"/>
    </row>
    <row r="44" spans="1:5" ht="15.75" customHeight="1">
      <c r="A44" s="118" t="s">
        <v>264</v>
      </c>
      <c r="B44" s="130" t="s">
        <v>265</v>
      </c>
      <c r="C44" s="118" t="s">
        <v>152</v>
      </c>
      <c r="D44" s="118" t="s">
        <v>153</v>
      </c>
    </row>
    <row r="45" spans="1:5">
      <c r="A45" s="105" t="s">
        <v>57</v>
      </c>
      <c r="B45" s="441" t="s">
        <v>266</v>
      </c>
      <c r="C45" s="182">
        <f>1/12</f>
        <v>8.3333333333333329E-2</v>
      </c>
      <c r="D45" s="133">
        <f>C45*D$41</f>
        <v>0</v>
      </c>
      <c r="E45" s="136" t="s">
        <v>267</v>
      </c>
    </row>
    <row r="46" spans="1:5">
      <c r="A46" s="105" t="s">
        <v>60</v>
      </c>
      <c r="B46" s="439" t="s">
        <v>268</v>
      </c>
      <c r="C46" s="329">
        <f>SUM(C47:C48)</f>
        <v>0.12121212121212122</v>
      </c>
      <c r="D46" s="133">
        <f>D41*C46</f>
        <v>0</v>
      </c>
      <c r="E46" s="136" t="s">
        <v>267</v>
      </c>
    </row>
    <row r="47" spans="1:5">
      <c r="A47" s="105" t="s">
        <v>269</v>
      </c>
      <c r="B47" s="441" t="s">
        <v>270</v>
      </c>
      <c r="C47" s="329">
        <f>1/11</f>
        <v>9.0909090909090912E-2</v>
      </c>
      <c r="D47" s="133">
        <f>C47*D41</f>
        <v>0</v>
      </c>
      <c r="E47" s="136" t="s">
        <v>267</v>
      </c>
    </row>
    <row r="48" spans="1:5">
      <c r="A48" s="105" t="s">
        <v>271</v>
      </c>
      <c r="B48" s="441" t="s">
        <v>272</v>
      </c>
      <c r="C48" s="329">
        <f>(1/3)/11</f>
        <v>3.03030303030303E-2</v>
      </c>
      <c r="D48" s="133">
        <f>C48*D41</f>
        <v>0</v>
      </c>
      <c r="E48" s="136" t="s">
        <v>267</v>
      </c>
    </row>
    <row r="49" spans="1:6">
      <c r="A49" s="105"/>
      <c r="B49" s="439" t="s">
        <v>273</v>
      </c>
      <c r="C49" s="335"/>
      <c r="D49" s="134">
        <f>D45+D46</f>
        <v>0</v>
      </c>
    </row>
    <row r="50" spans="1:6">
      <c r="A50" s="105" t="s">
        <v>63</v>
      </c>
      <c r="B50" s="441" t="s">
        <v>274</v>
      </c>
      <c r="C50" s="335">
        <f>C61</f>
        <v>0.16800000000000001</v>
      </c>
      <c r="D50" s="133">
        <f>C50*D49</f>
        <v>0</v>
      </c>
    </row>
    <row r="51" spans="1:6">
      <c r="A51" s="110"/>
      <c r="B51" s="442" t="s">
        <v>275</v>
      </c>
      <c r="C51" s="182"/>
      <c r="D51" s="134">
        <f>D49+D50</f>
        <v>0</v>
      </c>
    </row>
    <row r="52" spans="1:6">
      <c r="A52" s="96" t="s">
        <v>276</v>
      </c>
      <c r="B52" s="440" t="s">
        <v>277</v>
      </c>
      <c r="C52" s="96" t="s">
        <v>152</v>
      </c>
      <c r="D52" s="96" t="s">
        <v>153</v>
      </c>
    </row>
    <row r="53" spans="1:6" ht="15.75" customHeight="1">
      <c r="A53" s="105" t="s">
        <v>57</v>
      </c>
      <c r="B53" s="441" t="s">
        <v>278</v>
      </c>
      <c r="C53" s="182">
        <v>0</v>
      </c>
      <c r="D53" s="180">
        <f t="shared" ref="D53:D60" si="0">C53*D$41</f>
        <v>0</v>
      </c>
    </row>
    <row r="54" spans="1:6" ht="15.75" customHeight="1">
      <c r="A54" s="105" t="s">
        <v>60</v>
      </c>
      <c r="B54" s="441" t="s">
        <v>279</v>
      </c>
      <c r="C54" s="182">
        <v>2.5000000000000001E-2</v>
      </c>
      <c r="D54" s="180">
        <f t="shared" si="0"/>
        <v>0</v>
      </c>
    </row>
    <row r="55" spans="1:6" s="92" customFormat="1" ht="15.75" customHeight="1">
      <c r="A55" s="105" t="s">
        <v>63</v>
      </c>
      <c r="B55" s="441" t="s">
        <v>280</v>
      </c>
      <c r="C55" s="183">
        <v>0.03</v>
      </c>
      <c r="D55" s="180">
        <f t="shared" si="0"/>
        <v>0</v>
      </c>
    </row>
    <row r="56" spans="1:6" ht="15.75" customHeight="1">
      <c r="A56" s="105" t="s">
        <v>66</v>
      </c>
      <c r="B56" s="441" t="s">
        <v>281</v>
      </c>
      <c r="C56" s="182">
        <v>1.4999999999999999E-2</v>
      </c>
      <c r="D56" s="180">
        <f t="shared" si="0"/>
        <v>0</v>
      </c>
      <c r="E56" s="102"/>
    </row>
    <row r="57" spans="1:6" ht="15.75" customHeight="1">
      <c r="A57" s="105" t="s">
        <v>68</v>
      </c>
      <c r="B57" s="441" t="s">
        <v>282</v>
      </c>
      <c r="C57" s="182">
        <v>0.01</v>
      </c>
      <c r="D57" s="180">
        <f t="shared" si="0"/>
        <v>0</v>
      </c>
    </row>
    <row r="58" spans="1:6" ht="15.75" customHeight="1">
      <c r="A58" s="105" t="s">
        <v>70</v>
      </c>
      <c r="B58" s="441" t="s">
        <v>283</v>
      </c>
      <c r="C58" s="182">
        <v>6.0000000000000001E-3</v>
      </c>
      <c r="D58" s="180">
        <f t="shared" si="0"/>
        <v>0</v>
      </c>
    </row>
    <row r="59" spans="1:6" ht="15.75" customHeight="1">
      <c r="A59" s="105" t="s">
        <v>284</v>
      </c>
      <c r="B59" s="441" t="s">
        <v>285</v>
      </c>
      <c r="C59" s="182">
        <v>2E-3</v>
      </c>
      <c r="D59" s="180">
        <f t="shared" si="0"/>
        <v>0</v>
      </c>
    </row>
    <row r="60" spans="1:6" ht="15.75" customHeight="1">
      <c r="A60" s="105" t="s">
        <v>286</v>
      </c>
      <c r="B60" s="441" t="s">
        <v>287</v>
      </c>
      <c r="C60" s="182">
        <v>0.08</v>
      </c>
      <c r="D60" s="180">
        <f t="shared" si="0"/>
        <v>0</v>
      </c>
    </row>
    <row r="61" spans="1:6" ht="15.75" customHeight="1">
      <c r="A61" s="110"/>
      <c r="B61" s="442" t="s">
        <v>288</v>
      </c>
      <c r="C61" s="184">
        <f>SUM(C53:C60)</f>
        <v>0.16800000000000001</v>
      </c>
      <c r="D61" s="134">
        <f>ROUND(SUM(D53:D60),2)</f>
        <v>0</v>
      </c>
      <c r="E61" s="102"/>
    </row>
    <row r="62" spans="1:6" s="90" customFormat="1" ht="15.75" customHeight="1">
      <c r="A62" s="96" t="s">
        <v>289</v>
      </c>
      <c r="B62" s="129" t="s">
        <v>290</v>
      </c>
      <c r="C62" s="96"/>
      <c r="D62" s="96" t="s">
        <v>153</v>
      </c>
    </row>
    <row r="63" spans="1:6" s="90" customFormat="1" ht="15.75" customHeight="1">
      <c r="A63" s="105" t="s">
        <v>57</v>
      </c>
      <c r="B63" s="441" t="s">
        <v>401</v>
      </c>
      <c r="C63" s="185"/>
      <c r="D63" s="186">
        <f>C64*44-(D34*0.06)</f>
        <v>0</v>
      </c>
      <c r="E63" s="216">
        <f>C64*44-(D34*0.06)</f>
        <v>0</v>
      </c>
      <c r="F63" s="93"/>
    </row>
    <row r="64" spans="1:6" s="90" customFormat="1" ht="15.75" customHeight="1">
      <c r="A64" s="105"/>
      <c r="B64" s="441" t="s">
        <v>292</v>
      </c>
      <c r="C64" s="187">
        <v>0</v>
      </c>
      <c r="D64" s="186"/>
      <c r="F64" s="93"/>
    </row>
    <row r="65" spans="1:6" s="90" customFormat="1" ht="15.75" customHeight="1">
      <c r="A65" s="105"/>
      <c r="B65" s="441" t="s">
        <v>293</v>
      </c>
      <c r="C65" s="188">
        <v>2</v>
      </c>
      <c r="D65" s="186"/>
      <c r="F65" s="93"/>
    </row>
    <row r="66" spans="1:6" s="90" customFormat="1" ht="15.75" customHeight="1">
      <c r="A66" s="105" t="s">
        <v>60</v>
      </c>
      <c r="B66" s="441" t="s">
        <v>402</v>
      </c>
      <c r="C66" s="217"/>
      <c r="D66" s="218">
        <v>0</v>
      </c>
      <c r="E66" s="136" t="s">
        <v>403</v>
      </c>
      <c r="F66" s="136"/>
    </row>
    <row r="67" spans="1:6" s="90" customFormat="1" ht="15.75" customHeight="1">
      <c r="A67" s="445" t="s">
        <v>63</v>
      </c>
      <c r="B67" s="441" t="s">
        <v>404</v>
      </c>
      <c r="C67" s="217"/>
      <c r="D67" s="218"/>
      <c r="E67" s="136"/>
      <c r="F67" s="136"/>
    </row>
    <row r="68" spans="1:6" s="90" customFormat="1" ht="15.75" customHeight="1">
      <c r="A68" s="445"/>
      <c r="B68" s="441" t="s">
        <v>405</v>
      </c>
      <c r="C68" s="219">
        <v>0</v>
      </c>
      <c r="D68" s="218">
        <f>C68*C69</f>
        <v>0</v>
      </c>
      <c r="E68" s="136" t="s">
        <v>406</v>
      </c>
      <c r="F68" s="136"/>
    </row>
    <row r="69" spans="1:6" s="90" customFormat="1" ht="15.75" customHeight="1">
      <c r="A69" s="445"/>
      <c r="B69" s="441" t="s">
        <v>407</v>
      </c>
      <c r="C69" s="220">
        <v>22</v>
      </c>
      <c r="D69" s="218"/>
      <c r="E69" s="136"/>
      <c r="F69" s="136"/>
    </row>
    <row r="70" spans="1:6" s="90" customFormat="1" ht="15.75" customHeight="1">
      <c r="A70" s="105" t="s">
        <v>66</v>
      </c>
      <c r="B70" s="441" t="s">
        <v>296</v>
      </c>
      <c r="C70" s="192"/>
      <c r="D70" s="179">
        <v>0</v>
      </c>
      <c r="E70" s="136" t="s">
        <v>297</v>
      </c>
      <c r="F70" s="136"/>
    </row>
    <row r="71" spans="1:6" s="90" customFormat="1" ht="15.75" customHeight="1">
      <c r="A71" s="105" t="s">
        <v>68</v>
      </c>
      <c r="B71" s="441" t="s">
        <v>298</v>
      </c>
      <c r="C71" s="221"/>
      <c r="D71" s="218">
        <f>D66*0.5/12</f>
        <v>0</v>
      </c>
      <c r="E71" s="136" t="s">
        <v>408</v>
      </c>
      <c r="F71" s="136"/>
    </row>
    <row r="72" spans="1:6" s="90" customFormat="1" ht="15.75" customHeight="1">
      <c r="A72" s="104"/>
      <c r="B72" s="442" t="s">
        <v>288</v>
      </c>
      <c r="C72" s="184"/>
      <c r="D72" s="134">
        <f>SUM(D63:D71)</f>
        <v>0</v>
      </c>
    </row>
    <row r="73" spans="1:6" ht="15.75" customHeight="1">
      <c r="A73" s="550" t="s">
        <v>300</v>
      </c>
      <c r="B73" s="551"/>
      <c r="C73" s="96" t="s">
        <v>152</v>
      </c>
      <c r="D73" s="137" t="s">
        <v>153</v>
      </c>
    </row>
    <row r="74" spans="1:6" ht="15.75" customHeight="1">
      <c r="A74" s="105" t="s">
        <v>264</v>
      </c>
      <c r="B74" s="441" t="s">
        <v>301</v>
      </c>
      <c r="C74" s="182"/>
      <c r="D74" s="180">
        <f>D51</f>
        <v>0</v>
      </c>
    </row>
    <row r="75" spans="1:6" ht="15.75" customHeight="1">
      <c r="A75" s="105" t="s">
        <v>276</v>
      </c>
      <c r="B75" s="441" t="s">
        <v>277</v>
      </c>
      <c r="C75" s="182">
        <f>C61</f>
        <v>0.16800000000000001</v>
      </c>
      <c r="D75" s="180">
        <f>D61</f>
        <v>0</v>
      </c>
    </row>
    <row r="76" spans="1:6" s="92" customFormat="1" ht="15.75" customHeight="1">
      <c r="A76" s="105" t="s">
        <v>289</v>
      </c>
      <c r="B76" s="441" t="s">
        <v>290</v>
      </c>
      <c r="C76" s="183"/>
      <c r="D76" s="180">
        <f>D72</f>
        <v>0</v>
      </c>
    </row>
    <row r="77" spans="1:6" ht="15.75" customHeight="1">
      <c r="A77" s="446"/>
      <c r="B77" s="128" t="s">
        <v>275</v>
      </c>
      <c r="C77" s="194"/>
      <c r="D77" s="195">
        <f>D74+D75+D76</f>
        <v>0</v>
      </c>
      <c r="F77" s="356"/>
    </row>
    <row r="78" spans="1:6">
      <c r="A78" s="567"/>
      <c r="B78" s="568"/>
      <c r="C78" s="568"/>
      <c r="D78" s="569"/>
      <c r="F78" s="356"/>
    </row>
    <row r="79" spans="1:6" s="90" customFormat="1">
      <c r="A79" s="550" t="s">
        <v>302</v>
      </c>
      <c r="B79" s="551"/>
      <c r="C79" s="551"/>
      <c r="D79" s="552"/>
      <c r="F79" s="357"/>
    </row>
    <row r="80" spans="1:6" s="95" customFormat="1">
      <c r="A80" s="119" t="s">
        <v>57</v>
      </c>
      <c r="B80" s="441" t="s">
        <v>303</v>
      </c>
      <c r="C80" s="351">
        <f>100%*(1/12)*5.55%</f>
        <v>4.6249999999999998E-3</v>
      </c>
      <c r="D80" s="196">
        <f>C80*D$41</f>
        <v>0</v>
      </c>
      <c r="F80" s="358"/>
    </row>
    <row r="81" spans="1:6" s="90" customFormat="1" ht="15.75" customHeight="1">
      <c r="A81" s="105" t="s">
        <v>60</v>
      </c>
      <c r="B81" s="441" t="s">
        <v>304</v>
      </c>
      <c r="C81" s="353">
        <f>8%*C80</f>
        <v>3.6999999999999999E-4</v>
      </c>
      <c r="D81" s="180">
        <f>C81*D41</f>
        <v>0</v>
      </c>
      <c r="F81" s="359"/>
    </row>
    <row r="82" spans="1:6" s="90" customFormat="1">
      <c r="A82" s="105" t="s">
        <v>63</v>
      </c>
      <c r="B82" s="441" t="s">
        <v>385</v>
      </c>
      <c r="C82" s="353">
        <f>(((1+0.0833+0.0833+0.0278)*0.4*0.08)*50%)*0.0555</f>
        <v>1.0606272E-3</v>
      </c>
      <c r="D82" s="180">
        <f>C82*(D41+D49)</f>
        <v>0</v>
      </c>
      <c r="E82" s="136" t="s">
        <v>267</v>
      </c>
      <c r="F82" s="359"/>
    </row>
    <row r="83" spans="1:6" s="90" customFormat="1">
      <c r="A83" s="444" t="s">
        <v>66</v>
      </c>
      <c r="B83" s="441" t="s">
        <v>306</v>
      </c>
      <c r="C83" s="354">
        <v>1.9400000000000001E-2</v>
      </c>
      <c r="D83" s="197">
        <f>C83*D41</f>
        <v>0</v>
      </c>
      <c r="E83" s="136"/>
      <c r="F83" s="360"/>
    </row>
    <row r="84" spans="1:6" s="90" customFormat="1" ht="15.75" customHeight="1">
      <c r="A84" s="105" t="s">
        <v>68</v>
      </c>
      <c r="B84" s="349" t="s">
        <v>307</v>
      </c>
      <c r="C84" s="355">
        <f>C61</f>
        <v>0.16800000000000001</v>
      </c>
      <c r="D84" s="180">
        <f>D83*C84</f>
        <v>0</v>
      </c>
      <c r="E84" s="136"/>
      <c r="F84" s="361"/>
    </row>
    <row r="85" spans="1:6" s="90" customFormat="1" ht="15.75" customHeight="1">
      <c r="A85" s="105" t="s">
        <v>70</v>
      </c>
      <c r="B85" s="441" t="s">
        <v>386</v>
      </c>
      <c r="C85" s="353">
        <f>(((1+0.0833+0.0833+0.0278)*0.4*0.08)*50%)*90%</f>
        <v>1.719936E-2</v>
      </c>
      <c r="D85" s="180">
        <f>C85*(D41+D49)</f>
        <v>0</v>
      </c>
      <c r="E85" s="136" t="s">
        <v>267</v>
      </c>
      <c r="F85" s="359"/>
    </row>
    <row r="86" spans="1:6" s="90" customFormat="1">
      <c r="A86" s="105"/>
      <c r="B86" s="442" t="s">
        <v>275</v>
      </c>
      <c r="C86" s="182"/>
      <c r="D86" s="134">
        <f>SUM(D80:D85)</f>
        <v>0</v>
      </c>
      <c r="E86" s="136"/>
      <c r="F86" s="357"/>
    </row>
    <row r="87" spans="1:6" ht="15.75" customHeight="1">
      <c r="A87" s="198"/>
      <c r="B87" s="198"/>
      <c r="C87" s="198"/>
      <c r="D87" s="198"/>
      <c r="F87" s="356"/>
    </row>
    <row r="88" spans="1:6" ht="15.75" customHeight="1">
      <c r="A88" s="553" t="s">
        <v>309</v>
      </c>
      <c r="B88" s="554"/>
      <c r="C88" s="554"/>
      <c r="D88" s="555"/>
    </row>
    <row r="89" spans="1:6" s="90" customFormat="1" ht="15.75" customHeight="1">
      <c r="A89" s="96" t="s">
        <v>310</v>
      </c>
      <c r="B89" s="440" t="s">
        <v>311</v>
      </c>
      <c r="C89" s="96" t="s">
        <v>152</v>
      </c>
      <c r="D89" s="96" t="s">
        <v>153</v>
      </c>
    </row>
    <row r="90" spans="1:6" s="90" customFormat="1" ht="15.75" customHeight="1">
      <c r="A90" s="105" t="s">
        <v>57</v>
      </c>
      <c r="B90" s="441" t="s">
        <v>312</v>
      </c>
      <c r="C90" s="337">
        <f>1/12</f>
        <v>8.3333333333333329E-2</v>
      </c>
      <c r="D90" s="214">
        <f>D51*C90</f>
        <v>0</v>
      </c>
    </row>
    <row r="91" spans="1:6" s="90" customFormat="1" ht="15.75" customHeight="1">
      <c r="A91" s="444" t="s">
        <v>60</v>
      </c>
      <c r="B91" s="441" t="s">
        <v>313</v>
      </c>
      <c r="C91" s="339">
        <v>2.8E-3</v>
      </c>
      <c r="D91" s="197">
        <f>C91*(D$41+$D$49)</f>
        <v>0</v>
      </c>
    </row>
    <row r="92" spans="1:6" s="90" customFormat="1" ht="15.75" customHeight="1">
      <c r="A92" s="444" t="s">
        <v>63</v>
      </c>
      <c r="B92" s="441" t="s">
        <v>314</v>
      </c>
      <c r="C92" s="339">
        <v>2.0000000000000001E-4</v>
      </c>
      <c r="D92" s="197">
        <f>C92*(D$41+$D$49)</f>
        <v>0</v>
      </c>
    </row>
    <row r="93" spans="1:6" s="90" customFormat="1" ht="15.75" customHeight="1">
      <c r="A93" s="444" t="s">
        <v>66</v>
      </c>
      <c r="B93" s="441" t="s">
        <v>315</v>
      </c>
      <c r="C93" s="339">
        <v>2.9999999999999997E-4</v>
      </c>
      <c r="D93" s="197">
        <f>C93*(D$41+$D$49)</f>
        <v>0</v>
      </c>
    </row>
    <row r="94" spans="1:6" ht="15.75" customHeight="1">
      <c r="A94" s="444" t="s">
        <v>68</v>
      </c>
      <c r="B94" s="441" t="s">
        <v>316</v>
      </c>
      <c r="C94" s="339">
        <v>2.9999999999999997E-4</v>
      </c>
      <c r="D94" s="197">
        <f>C94*(D$41+$D$49)</f>
        <v>0</v>
      </c>
    </row>
    <row r="95" spans="1:6" s="90" customFormat="1" ht="15.75" customHeight="1">
      <c r="A95" s="105" t="s">
        <v>70</v>
      </c>
      <c r="B95" s="441" t="s">
        <v>317</v>
      </c>
      <c r="C95" s="335">
        <v>0</v>
      </c>
      <c r="D95" s="180">
        <f>C95*(D$41+D$49)</f>
        <v>0</v>
      </c>
    </row>
    <row r="96" spans="1:6" s="90" customFormat="1">
      <c r="B96" s="138" t="s">
        <v>273</v>
      </c>
      <c r="C96" s="109"/>
      <c r="D96" s="180">
        <f>SUM(D90:D95)</f>
        <v>0</v>
      </c>
    </row>
    <row r="97" spans="1:4" s="90" customFormat="1">
      <c r="A97" s="105" t="s">
        <v>284</v>
      </c>
      <c r="B97" s="441" t="s">
        <v>318</v>
      </c>
      <c r="C97" s="109"/>
      <c r="D97" s="133">
        <f>D96*C61</f>
        <v>0</v>
      </c>
    </row>
    <row r="98" spans="1:4" s="90" customFormat="1">
      <c r="A98" s="105"/>
      <c r="B98" s="442" t="s">
        <v>275</v>
      </c>
      <c r="C98" s="105"/>
      <c r="D98" s="139">
        <f>SUM(D96:D97)</f>
        <v>0</v>
      </c>
    </row>
    <row r="99" spans="1:4" s="90" customFormat="1" ht="15.75" customHeight="1">
      <c r="A99" s="96" t="s">
        <v>319</v>
      </c>
      <c r="B99" s="440" t="s">
        <v>320</v>
      </c>
      <c r="C99" s="96" t="s">
        <v>152</v>
      </c>
      <c r="D99" s="96" t="s">
        <v>153</v>
      </c>
    </row>
    <row r="100" spans="1:4" s="90" customFormat="1" ht="15.75" customHeight="1">
      <c r="A100" s="105" t="s">
        <v>57</v>
      </c>
      <c r="B100" s="441" t="s">
        <v>321</v>
      </c>
      <c r="C100" s="112"/>
      <c r="D100" s="199" t="s">
        <v>322</v>
      </c>
    </row>
    <row r="101" spans="1:4">
      <c r="A101" s="446"/>
      <c r="B101" s="128" t="s">
        <v>275</v>
      </c>
      <c r="C101" s="112"/>
      <c r="D101" s="180"/>
    </row>
    <row r="102" spans="1:4" s="90" customFormat="1" ht="15.75" customHeight="1">
      <c r="A102" s="550" t="s">
        <v>323</v>
      </c>
      <c r="B102" s="551"/>
      <c r="C102" s="96"/>
      <c r="D102" s="96" t="s">
        <v>153</v>
      </c>
    </row>
    <row r="103" spans="1:4" s="90" customFormat="1" ht="15.75" customHeight="1">
      <c r="A103" s="105" t="s">
        <v>310</v>
      </c>
      <c r="B103" s="441" t="s">
        <v>324</v>
      </c>
      <c r="C103" s="112"/>
      <c r="D103" s="154">
        <f>D98</f>
        <v>0</v>
      </c>
    </row>
    <row r="104" spans="1:4">
      <c r="A104" s="184" t="s">
        <v>319</v>
      </c>
      <c r="B104" s="200" t="s">
        <v>320</v>
      </c>
      <c r="C104" s="182"/>
      <c r="D104" s="199" t="s">
        <v>322</v>
      </c>
    </row>
    <row r="105" spans="1:4">
      <c r="A105" s="182"/>
      <c r="B105" s="212" t="s">
        <v>275</v>
      </c>
      <c r="C105" s="182"/>
      <c r="D105" s="133">
        <f>D103</f>
        <v>0</v>
      </c>
    </row>
    <row r="106" spans="1:4" ht="15.75" customHeight="1">
      <c r="A106" s="202"/>
      <c r="B106" s="202"/>
      <c r="C106" s="202"/>
      <c r="D106" s="202"/>
    </row>
    <row r="107" spans="1:4">
      <c r="A107" s="553" t="s">
        <v>325</v>
      </c>
      <c r="B107" s="554"/>
      <c r="C107" s="554"/>
      <c r="D107" s="555"/>
    </row>
    <row r="108" spans="1:4" ht="15.75" customHeight="1">
      <c r="A108" s="105">
        <v>5</v>
      </c>
      <c r="B108" s="439" t="s">
        <v>326</v>
      </c>
      <c r="C108" s="105" t="s">
        <v>152</v>
      </c>
      <c r="D108" s="105" t="s">
        <v>153</v>
      </c>
    </row>
    <row r="109" spans="1:4">
      <c r="A109" s="105" t="s">
        <v>57</v>
      </c>
      <c r="B109" s="441" t="s">
        <v>327</v>
      </c>
      <c r="C109" s="107"/>
      <c r="D109" s="179">
        <f>'Uniformes e EPI'!J25</f>
        <v>0</v>
      </c>
    </row>
    <row r="110" spans="1:4">
      <c r="A110" s="105" t="s">
        <v>60</v>
      </c>
      <c r="B110" s="441" t="s">
        <v>328</v>
      </c>
      <c r="C110" s="113"/>
      <c r="D110" s="203"/>
    </row>
    <row r="111" spans="1:4" ht="15.75" customHeight="1">
      <c r="A111" s="105" t="s">
        <v>63</v>
      </c>
      <c r="B111" s="441" t="s">
        <v>329</v>
      </c>
      <c r="C111" s="113"/>
      <c r="D111" s="203"/>
    </row>
    <row r="112" spans="1:4">
      <c r="A112" s="105" t="s">
        <v>66</v>
      </c>
      <c r="B112" s="441" t="s">
        <v>330</v>
      </c>
      <c r="C112" s="107"/>
      <c r="D112" s="179">
        <f>'Uniformes e EPI'!J17</f>
        <v>0</v>
      </c>
    </row>
    <row r="113" spans="1:4" ht="15.75" customHeight="1">
      <c r="A113" s="104"/>
      <c r="B113" s="442" t="s">
        <v>275</v>
      </c>
      <c r="C113" s="184"/>
      <c r="D113" s="121">
        <f>SUM(D109:D112)</f>
        <v>0</v>
      </c>
    </row>
    <row r="114" spans="1:4" ht="15.75" customHeight="1">
      <c r="A114" s="202"/>
      <c r="B114" s="202"/>
      <c r="C114" s="202"/>
      <c r="D114" s="202"/>
    </row>
    <row r="115" spans="1:4">
      <c r="A115" s="553" t="s">
        <v>331</v>
      </c>
      <c r="B115" s="554"/>
      <c r="C115" s="554"/>
      <c r="D115" s="555"/>
    </row>
    <row r="116" spans="1:4" s="90" customFormat="1">
      <c r="A116" s="105">
        <v>6</v>
      </c>
      <c r="B116" s="439" t="s">
        <v>332</v>
      </c>
      <c r="C116" s="105" t="s">
        <v>152</v>
      </c>
      <c r="D116" s="105" t="s">
        <v>153</v>
      </c>
    </row>
    <row r="117" spans="1:4" s="90" customFormat="1">
      <c r="A117" s="105" t="s">
        <v>57</v>
      </c>
      <c r="B117" s="439" t="s">
        <v>333</v>
      </c>
      <c r="C117" s="205">
        <f>'BDI - M.O PERMANENTE'!K10</f>
        <v>0</v>
      </c>
      <c r="D117" s="180">
        <f>C117*D127</f>
        <v>0</v>
      </c>
    </row>
    <row r="118" spans="1:4">
      <c r="A118" s="104"/>
      <c r="B118" s="442" t="s">
        <v>275</v>
      </c>
      <c r="C118" s="122"/>
      <c r="D118" s="134">
        <f>D117</f>
        <v>0</v>
      </c>
    </row>
    <row r="119" spans="1:4" s="90" customFormat="1">
      <c r="A119" s="103"/>
      <c r="B119" s="103"/>
      <c r="C119" s="103"/>
      <c r="D119" s="103"/>
    </row>
    <row r="120" spans="1:4">
      <c r="A120" s="597" t="s">
        <v>334</v>
      </c>
      <c r="B120" s="597"/>
      <c r="C120" s="597"/>
      <c r="D120" s="597"/>
    </row>
    <row r="121" spans="1:4" ht="15.75" customHeight="1">
      <c r="A121" s="104"/>
      <c r="B121" s="439" t="s">
        <v>409</v>
      </c>
      <c r="C121" s="105"/>
      <c r="D121" s="104" t="s">
        <v>55</v>
      </c>
    </row>
    <row r="122" spans="1:4" ht="16.5" customHeight="1">
      <c r="A122" s="105" t="s">
        <v>57</v>
      </c>
      <c r="B122" s="441" t="s">
        <v>336</v>
      </c>
      <c r="C122" s="206"/>
      <c r="D122" s="181">
        <f>D41</f>
        <v>0</v>
      </c>
    </row>
    <row r="123" spans="1:4" ht="17.25" customHeight="1">
      <c r="A123" s="105" t="s">
        <v>60</v>
      </c>
      <c r="B123" s="441" t="s">
        <v>263</v>
      </c>
      <c r="C123" s="206"/>
      <c r="D123" s="181">
        <f>D77</f>
        <v>0</v>
      </c>
    </row>
    <row r="124" spans="1:4" ht="14.25" customHeight="1">
      <c r="A124" s="105" t="s">
        <v>63</v>
      </c>
      <c r="B124" s="441" t="s">
        <v>302</v>
      </c>
      <c r="C124" s="206"/>
      <c r="D124" s="181">
        <f>D86</f>
        <v>0</v>
      </c>
    </row>
    <row r="125" spans="1:4" ht="16.5" customHeight="1">
      <c r="A125" s="105" t="s">
        <v>66</v>
      </c>
      <c r="B125" s="441" t="s">
        <v>309</v>
      </c>
      <c r="C125" s="206"/>
      <c r="D125" s="181">
        <f>D105</f>
        <v>0</v>
      </c>
    </row>
    <row r="126" spans="1:4" ht="15" customHeight="1">
      <c r="A126" s="442" t="s">
        <v>68</v>
      </c>
      <c r="B126" s="127" t="s">
        <v>325</v>
      </c>
      <c r="C126" s="206"/>
      <c r="D126" s="181">
        <f>D113</f>
        <v>0</v>
      </c>
    </row>
    <row r="127" spans="1:4" ht="18.75">
      <c r="A127" s="543" t="s">
        <v>337</v>
      </c>
      <c r="B127" s="593"/>
      <c r="C127" s="206"/>
      <c r="D127" s="207">
        <f>SUM(D122:D126)</f>
        <v>0</v>
      </c>
    </row>
    <row r="128" spans="1:4" ht="15.75" customHeight="1">
      <c r="A128" s="105" t="s">
        <v>70</v>
      </c>
      <c r="B128" s="441" t="s">
        <v>338</v>
      </c>
      <c r="C128" s="206"/>
      <c r="D128" s="181">
        <f>D118</f>
        <v>0</v>
      </c>
    </row>
    <row r="129" spans="1:4">
      <c r="A129" s="441"/>
      <c r="B129" s="442" t="s">
        <v>339</v>
      </c>
      <c r="C129" s="182"/>
      <c r="D129" s="134">
        <f>D127+D128</f>
        <v>0</v>
      </c>
    </row>
    <row r="130" spans="1:4" s="90" customFormat="1">
      <c r="A130" s="103"/>
      <c r="B130" s="103"/>
      <c r="C130" s="103"/>
      <c r="D130" s="103"/>
    </row>
    <row r="131" spans="1:4">
      <c r="A131" s="550" t="s">
        <v>340</v>
      </c>
      <c r="B131" s="551"/>
      <c r="C131" s="551"/>
      <c r="D131" s="552"/>
    </row>
    <row r="132" spans="1:4" ht="47.25">
      <c r="A132" s="105" t="s">
        <v>341</v>
      </c>
      <c r="B132" s="105" t="s">
        <v>342</v>
      </c>
      <c r="C132" s="105" t="s">
        <v>343</v>
      </c>
      <c r="D132" s="105" t="s">
        <v>344</v>
      </c>
    </row>
    <row r="133" spans="1:4" ht="121.5" customHeight="1">
      <c r="A133" s="120" t="s">
        <v>410</v>
      </c>
      <c r="B133" s="388">
        <f>D129</f>
        <v>0</v>
      </c>
      <c r="C133" s="390">
        <v>1</v>
      </c>
      <c r="D133" s="389">
        <f>D129</f>
        <v>0</v>
      </c>
    </row>
    <row r="134" spans="1:4" ht="18.75">
      <c r="A134" s="115"/>
      <c r="B134" s="116"/>
      <c r="C134" s="209"/>
      <c r="D134" s="210"/>
    </row>
    <row r="135" spans="1:4">
      <c r="A135" s="597" t="s">
        <v>346</v>
      </c>
      <c r="B135" s="597"/>
      <c r="C135" s="597"/>
      <c r="D135" s="597"/>
    </row>
    <row r="136" spans="1:4">
      <c r="A136" s="105"/>
      <c r="B136" s="543" t="s">
        <v>347</v>
      </c>
      <c r="C136" s="544"/>
      <c r="D136" s="104" t="s">
        <v>348</v>
      </c>
    </row>
    <row r="137" spans="1:4" ht="18.75">
      <c r="A137" s="105" t="s">
        <v>57</v>
      </c>
      <c r="B137" s="123" t="s">
        <v>349</v>
      </c>
      <c r="C137" s="211"/>
      <c r="D137" s="208">
        <f>D133</f>
        <v>0</v>
      </c>
    </row>
    <row r="138" spans="1:4" ht="18.75">
      <c r="A138" s="105" t="s">
        <v>60</v>
      </c>
      <c r="B138" s="441" t="s">
        <v>350</v>
      </c>
      <c r="C138" s="206"/>
      <c r="D138" s="208">
        <f>D137</f>
        <v>0</v>
      </c>
    </row>
    <row r="139" spans="1:4" ht="48" customHeight="1">
      <c r="A139" s="105" t="s">
        <v>63</v>
      </c>
      <c r="B139" s="441" t="s">
        <v>351</v>
      </c>
      <c r="C139" s="206"/>
      <c r="D139" s="389">
        <f>12*D138</f>
        <v>0</v>
      </c>
    </row>
    <row r="140" spans="1:4">
      <c r="A140" s="345"/>
      <c r="B140" s="345"/>
      <c r="C140" s="345"/>
      <c r="D140" s="345"/>
    </row>
    <row r="141" spans="1:4">
      <c r="A141" s="547" t="s">
        <v>352</v>
      </c>
      <c r="B141" s="548"/>
      <c r="C141" s="548"/>
      <c r="D141" s="549"/>
    </row>
    <row r="142" spans="1:4" ht="15.75" customHeight="1">
      <c r="A142" s="540" t="s">
        <v>263</v>
      </c>
      <c r="B142" s="541"/>
      <c r="C142" s="541"/>
      <c r="D142" s="542"/>
    </row>
    <row r="143" spans="1:4" ht="24.75" customHeight="1">
      <c r="A143" s="540" t="s">
        <v>265</v>
      </c>
      <c r="B143" s="541"/>
      <c r="C143" s="541"/>
      <c r="D143" s="542"/>
    </row>
    <row r="144" spans="1:4" ht="41.25" customHeight="1">
      <c r="A144" s="362" t="s">
        <v>57</v>
      </c>
      <c r="B144" s="545" t="s">
        <v>353</v>
      </c>
      <c r="C144" s="545"/>
      <c r="D144" s="545"/>
    </row>
    <row r="145" spans="1:7" ht="126" customHeight="1">
      <c r="A145" s="362" t="s">
        <v>354</v>
      </c>
      <c r="B145" s="546" t="s">
        <v>355</v>
      </c>
      <c r="C145" s="546"/>
      <c r="D145" s="546"/>
      <c r="F145" s="347"/>
      <c r="G145" s="348"/>
    </row>
    <row r="146" spans="1:7" ht="15.75" customHeight="1">
      <c r="A146" s="540" t="s">
        <v>356</v>
      </c>
      <c r="B146" s="541"/>
      <c r="C146" s="541"/>
      <c r="D146" s="542"/>
    </row>
    <row r="147" spans="1:7">
      <c r="A147" s="362" t="s">
        <v>57</v>
      </c>
      <c r="B147" s="537" t="s">
        <v>357</v>
      </c>
      <c r="C147" s="538"/>
      <c r="D147" s="539"/>
    </row>
    <row r="148" spans="1:7">
      <c r="A148" s="362" t="s">
        <v>60</v>
      </c>
      <c r="B148" s="522" t="s">
        <v>358</v>
      </c>
      <c r="C148" s="523"/>
      <c r="D148" s="524"/>
    </row>
    <row r="149" spans="1:7" ht="90.75" customHeight="1">
      <c r="A149" s="362" t="s">
        <v>63</v>
      </c>
      <c r="B149" s="522" t="s">
        <v>359</v>
      </c>
      <c r="C149" s="523"/>
      <c r="D149" s="524"/>
    </row>
    <row r="150" spans="1:7">
      <c r="A150" s="362" t="s">
        <v>66</v>
      </c>
      <c r="B150" s="522" t="s">
        <v>360</v>
      </c>
      <c r="C150" s="523"/>
      <c r="D150" s="524"/>
    </row>
    <row r="151" spans="1:7">
      <c r="A151" s="362" t="s">
        <v>68</v>
      </c>
      <c r="B151" s="522" t="s">
        <v>361</v>
      </c>
      <c r="C151" s="523"/>
      <c r="D151" s="524"/>
    </row>
    <row r="152" spans="1:7">
      <c r="A152" s="362" t="s">
        <v>70</v>
      </c>
      <c r="B152" s="522" t="s">
        <v>362</v>
      </c>
      <c r="C152" s="523"/>
      <c r="D152" s="524"/>
    </row>
    <row r="153" spans="1:7">
      <c r="A153" s="362" t="s">
        <v>284</v>
      </c>
      <c r="B153" s="522" t="s">
        <v>363</v>
      </c>
      <c r="C153" s="523"/>
      <c r="D153" s="524"/>
    </row>
    <row r="154" spans="1:7">
      <c r="A154" s="362" t="s">
        <v>286</v>
      </c>
      <c r="B154" s="522" t="s">
        <v>364</v>
      </c>
      <c r="C154" s="523"/>
      <c r="D154" s="524"/>
    </row>
    <row r="155" spans="1:7">
      <c r="A155" s="531" t="s">
        <v>302</v>
      </c>
      <c r="B155" s="532"/>
      <c r="C155" s="532"/>
      <c r="D155" s="533"/>
    </row>
    <row r="156" spans="1:7" ht="136.5" customHeight="1">
      <c r="A156" s="364" t="s">
        <v>57</v>
      </c>
      <c r="B156" s="534" t="s">
        <v>365</v>
      </c>
      <c r="C156" s="535"/>
      <c r="D156" s="536"/>
    </row>
    <row r="157" spans="1:7" ht="62.25" customHeight="1">
      <c r="A157" s="362" t="s">
        <v>60</v>
      </c>
      <c r="B157" s="522" t="s">
        <v>366</v>
      </c>
      <c r="C157" s="523"/>
      <c r="D157" s="524"/>
    </row>
    <row r="158" spans="1:7" ht="170.25" customHeight="1">
      <c r="A158" s="362" t="s">
        <v>63</v>
      </c>
      <c r="B158" s="522" t="s">
        <v>367</v>
      </c>
      <c r="C158" s="523"/>
      <c r="D158" s="524"/>
    </row>
    <row r="159" spans="1:7" ht="103.5" customHeight="1">
      <c r="A159" s="362" t="s">
        <v>66</v>
      </c>
      <c r="B159" s="522" t="s">
        <v>368</v>
      </c>
      <c r="C159" s="523"/>
      <c r="D159" s="524"/>
    </row>
    <row r="160" spans="1:7" ht="47.25" customHeight="1">
      <c r="A160" s="362" t="s">
        <v>68</v>
      </c>
      <c r="B160" s="522" t="s">
        <v>369</v>
      </c>
      <c r="C160" s="523"/>
      <c r="D160" s="524"/>
    </row>
    <row r="161" spans="1:4" ht="312" customHeight="1">
      <c r="A161" s="362" t="s">
        <v>70</v>
      </c>
      <c r="B161" s="522" t="s">
        <v>370</v>
      </c>
      <c r="C161" s="523"/>
      <c r="D161" s="524"/>
    </row>
    <row r="162" spans="1:4">
      <c r="A162" s="528" t="s">
        <v>309</v>
      </c>
      <c r="B162" s="529"/>
      <c r="C162" s="529"/>
      <c r="D162" s="530"/>
    </row>
    <row r="163" spans="1:4">
      <c r="A163" s="531" t="s">
        <v>371</v>
      </c>
      <c r="B163" s="532"/>
      <c r="C163" s="532"/>
      <c r="D163" s="533"/>
    </row>
    <row r="164" spans="1:4" ht="93" customHeight="1">
      <c r="A164" s="364" t="s">
        <v>57</v>
      </c>
      <c r="B164" s="534" t="s">
        <v>372</v>
      </c>
      <c r="C164" s="535"/>
      <c r="D164" s="536"/>
    </row>
    <row r="165" spans="1:4" ht="70.5" customHeight="1">
      <c r="A165" s="362" t="s">
        <v>60</v>
      </c>
      <c r="B165" s="522" t="s">
        <v>373</v>
      </c>
      <c r="C165" s="523"/>
      <c r="D165" s="524"/>
    </row>
    <row r="166" spans="1:4" ht="87" customHeight="1">
      <c r="A166" s="362" t="s">
        <v>63</v>
      </c>
      <c r="B166" s="522" t="s">
        <v>374</v>
      </c>
      <c r="C166" s="523"/>
      <c r="D166" s="524"/>
    </row>
    <row r="167" spans="1:4" ht="105" customHeight="1">
      <c r="A167" s="362" t="s">
        <v>66</v>
      </c>
      <c r="B167" s="522" t="s">
        <v>375</v>
      </c>
      <c r="C167" s="523"/>
      <c r="D167" s="524"/>
    </row>
    <row r="168" spans="1:4" ht="168.75" customHeight="1">
      <c r="A168" s="362" t="s">
        <v>68</v>
      </c>
      <c r="B168" s="525" t="s">
        <v>376</v>
      </c>
      <c r="C168" s="526"/>
      <c r="D168" s="527"/>
    </row>
    <row r="169" spans="1:4" ht="34.5" customHeight="1">
      <c r="A169" s="362" t="s">
        <v>284</v>
      </c>
      <c r="B169" s="521" t="s">
        <v>377</v>
      </c>
      <c r="C169" s="521"/>
      <c r="D169" s="521"/>
    </row>
  </sheetData>
  <mergeCells count="76">
    <mergeCell ref="A131:D131"/>
    <mergeCell ref="A135:D135"/>
    <mergeCell ref="B136:C136"/>
    <mergeCell ref="A88:D88"/>
    <mergeCell ref="A102:B102"/>
    <mergeCell ref="A107:D107"/>
    <mergeCell ref="A115:D115"/>
    <mergeCell ref="A120:D120"/>
    <mergeCell ref="A127:B127"/>
    <mergeCell ref="C14:D14"/>
    <mergeCell ref="A79:D79"/>
    <mergeCell ref="A78:D78"/>
    <mergeCell ref="A25:D25"/>
    <mergeCell ref="C26:D26"/>
    <mergeCell ref="C27:D27"/>
    <mergeCell ref="C28:D28"/>
    <mergeCell ref="C29:D29"/>
    <mergeCell ref="C30:D30"/>
    <mergeCell ref="A32:D32"/>
    <mergeCell ref="A42:D42"/>
    <mergeCell ref="A43:D43"/>
    <mergeCell ref="A73:B73"/>
    <mergeCell ref="C16:D16"/>
    <mergeCell ref="A24:D24"/>
    <mergeCell ref="A19:D19"/>
    <mergeCell ref="A21:B21"/>
    <mergeCell ref="A23:D23"/>
    <mergeCell ref="A22:B22"/>
    <mergeCell ref="C21:D22"/>
    <mergeCell ref="A1:D1"/>
    <mergeCell ref="A2:D2"/>
    <mergeCell ref="A3:D3"/>
    <mergeCell ref="A4:D4"/>
    <mergeCell ref="C15:D15"/>
    <mergeCell ref="A13:D13"/>
    <mergeCell ref="A5:D5"/>
    <mergeCell ref="A6:D6"/>
    <mergeCell ref="A7:D8"/>
    <mergeCell ref="A9:D9"/>
    <mergeCell ref="A10:D10"/>
    <mergeCell ref="A11:D11"/>
    <mergeCell ref="C18:D18"/>
    <mergeCell ref="A16:A17"/>
    <mergeCell ref="B16:B17"/>
    <mergeCell ref="C17:D17"/>
    <mergeCell ref="A20:B20"/>
    <mergeCell ref="C20:D20"/>
    <mergeCell ref="A141:D141"/>
    <mergeCell ref="A142:D142"/>
    <mergeCell ref="A143:D143"/>
    <mergeCell ref="B144:D144"/>
    <mergeCell ref="B145:D145"/>
    <mergeCell ref="A146:D146"/>
    <mergeCell ref="B147:D147"/>
    <mergeCell ref="B148:D148"/>
    <mergeCell ref="B149:D149"/>
    <mergeCell ref="B150:D150"/>
    <mergeCell ref="B151:D151"/>
    <mergeCell ref="B152:D152"/>
    <mergeCell ref="B153:D153"/>
    <mergeCell ref="B154:D154"/>
    <mergeCell ref="A155:D155"/>
    <mergeCell ref="B156:D156"/>
    <mergeCell ref="B157:D157"/>
    <mergeCell ref="B158:D158"/>
    <mergeCell ref="B159:D159"/>
    <mergeCell ref="B160:D160"/>
    <mergeCell ref="B166:D166"/>
    <mergeCell ref="B167:D167"/>
    <mergeCell ref="B168:D168"/>
    <mergeCell ref="B169:D169"/>
    <mergeCell ref="B161:D161"/>
    <mergeCell ref="A162:D162"/>
    <mergeCell ref="A163:D163"/>
    <mergeCell ref="B164:D164"/>
    <mergeCell ref="B165:D165"/>
  </mergeCells>
  <pageMargins left="0.511811024" right="0.511811024" top="0.78740157499999996" bottom="0.78740157499999996" header="0.31496062000000002" footer="0.31496062000000002"/>
  <pageSetup paperSize="9"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8"/>
  <sheetViews>
    <sheetView showGridLines="0" view="pageBreakPreview" topLeftCell="A52" zoomScale="90" zoomScaleNormal="90" zoomScaleSheetLayoutView="90" workbookViewId="0">
      <selection activeCell="F71" sqref="F71"/>
    </sheetView>
  </sheetViews>
  <sheetFormatPr defaultColWidth="9.140625" defaultRowHeight="15.75"/>
  <cols>
    <col min="1" max="1" width="15.140625" style="90" customWidth="1"/>
    <col min="2" max="2" width="78" style="90" customWidth="1"/>
    <col min="3" max="3" width="12.140625" style="90" customWidth="1"/>
    <col min="4" max="4" width="19.5703125" style="90" customWidth="1"/>
    <col min="5" max="5" width="29.85546875" style="91" customWidth="1"/>
    <col min="6" max="6" width="11.42578125" style="91" bestFit="1" customWidth="1"/>
    <col min="7" max="7" width="9.140625" style="91"/>
    <col min="8" max="8" width="13.28515625" style="91" bestFit="1" customWidth="1"/>
    <col min="9" max="16384" width="9.140625" style="91"/>
  </cols>
  <sheetData>
    <row r="1" spans="1:8" s="97" customFormat="1" ht="69.75" customHeight="1">
      <c r="A1" s="458"/>
      <c r="B1" s="458"/>
      <c r="C1" s="458"/>
      <c r="D1" s="458"/>
      <c r="E1" s="225"/>
      <c r="F1" s="225"/>
      <c r="G1" s="225"/>
      <c r="H1" s="225"/>
    </row>
    <row r="2" spans="1:8" s="97" customFormat="1" ht="15" customHeight="1">
      <c r="A2" s="458" t="s">
        <v>0</v>
      </c>
      <c r="B2" s="458"/>
      <c r="C2" s="458"/>
      <c r="D2" s="458"/>
      <c r="E2" s="225"/>
      <c r="F2" s="225"/>
      <c r="G2" s="225"/>
      <c r="H2" s="225"/>
    </row>
    <row r="3" spans="1:8" s="97" customFormat="1" ht="15" customHeight="1">
      <c r="A3" s="458" t="s">
        <v>1</v>
      </c>
      <c r="B3" s="458"/>
      <c r="C3" s="458"/>
      <c r="D3" s="458"/>
      <c r="E3" s="225"/>
      <c r="F3" s="225"/>
      <c r="G3" s="225"/>
      <c r="H3" s="225"/>
    </row>
    <row r="4" spans="1:8" s="97" customFormat="1" ht="15" customHeight="1" thickBot="1">
      <c r="A4" s="570" t="s">
        <v>2</v>
      </c>
      <c r="B4" s="570"/>
      <c r="C4" s="570"/>
      <c r="D4" s="570"/>
      <c r="E4" s="226"/>
      <c r="F4" s="226"/>
      <c r="G4" s="226"/>
      <c r="H4" s="226"/>
    </row>
    <row r="5" spans="1:8" ht="113.45" customHeight="1" thickBot="1">
      <c r="A5" s="571" t="s">
        <v>411</v>
      </c>
      <c r="B5" s="572"/>
      <c r="C5" s="572"/>
      <c r="D5" s="573"/>
    </row>
    <row r="6" spans="1:8" ht="46.5" customHeight="1">
      <c r="A6" s="599" t="s">
        <v>225</v>
      </c>
      <c r="B6" s="599"/>
      <c r="C6" s="599"/>
      <c r="D6" s="599"/>
    </row>
    <row r="7" spans="1:8" s="178" customFormat="1" ht="15.75" customHeight="1">
      <c r="A7" s="576" t="s">
        <v>226</v>
      </c>
      <c r="B7" s="576"/>
      <c r="C7" s="576"/>
      <c r="D7" s="576"/>
    </row>
    <row r="8" spans="1:8" s="178" customFormat="1">
      <c r="A8" s="578"/>
      <c r="B8" s="578"/>
      <c r="C8" s="578"/>
      <c r="D8" s="578"/>
    </row>
    <row r="9" spans="1:8" s="178" customFormat="1" ht="15.75" customHeight="1">
      <c r="A9" s="580" t="s">
        <v>227</v>
      </c>
      <c r="B9" s="581"/>
      <c r="C9" s="581"/>
      <c r="D9" s="582"/>
    </row>
    <row r="10" spans="1:8" s="178" customFormat="1" ht="15.75" customHeight="1">
      <c r="A10" s="583" t="s">
        <v>228</v>
      </c>
      <c r="B10" s="581"/>
      <c r="C10" s="581"/>
      <c r="D10" s="582"/>
    </row>
    <row r="11" spans="1:8" s="178" customFormat="1" ht="15.75" customHeight="1">
      <c r="A11" s="583" t="s">
        <v>229</v>
      </c>
      <c r="B11" s="581"/>
      <c r="C11" s="581"/>
      <c r="D11" s="582"/>
    </row>
    <row r="12" spans="1:8">
      <c r="A12" s="103"/>
      <c r="B12" s="103"/>
      <c r="C12" s="103"/>
      <c r="D12" s="103"/>
    </row>
    <row r="13" spans="1:8" s="178" customFormat="1" ht="15.75" customHeight="1">
      <c r="A13" s="551" t="s">
        <v>230</v>
      </c>
      <c r="B13" s="551"/>
      <c r="C13" s="551"/>
      <c r="D13" s="551"/>
    </row>
    <row r="14" spans="1:8" s="178" customFormat="1" ht="15.75" customHeight="1">
      <c r="A14" s="105" t="s">
        <v>57</v>
      </c>
      <c r="B14" s="123" t="s">
        <v>231</v>
      </c>
      <c r="C14" s="556"/>
      <c r="D14" s="557"/>
    </row>
    <row r="15" spans="1:8" s="178" customFormat="1" ht="15.75" customHeight="1">
      <c r="A15" s="105" t="s">
        <v>60</v>
      </c>
      <c r="B15" s="123" t="s">
        <v>232</v>
      </c>
      <c r="C15" s="584" t="s">
        <v>233</v>
      </c>
      <c r="D15" s="585"/>
    </row>
    <row r="16" spans="1:8" s="178" customFormat="1" ht="81" customHeight="1">
      <c r="A16" s="105" t="s">
        <v>63</v>
      </c>
      <c r="B16" s="123" t="s">
        <v>234</v>
      </c>
      <c r="C16" s="610" t="s">
        <v>412</v>
      </c>
      <c r="D16" s="611"/>
    </row>
    <row r="17" spans="1:8" s="178" customFormat="1">
      <c r="A17" s="105" t="s">
        <v>66</v>
      </c>
      <c r="B17" s="123" t="s">
        <v>236</v>
      </c>
      <c r="C17" s="584" t="s">
        <v>392</v>
      </c>
      <c r="D17" s="585"/>
    </row>
    <row r="18" spans="1:8" s="178" customFormat="1" ht="17.25" customHeight="1">
      <c r="A18" s="551" t="s">
        <v>237</v>
      </c>
      <c r="B18" s="551"/>
      <c r="C18" s="551"/>
      <c r="D18" s="551"/>
    </row>
    <row r="19" spans="1:8" s="178" customFormat="1" ht="15.75" customHeight="1">
      <c r="A19" s="584" t="s">
        <v>238</v>
      </c>
      <c r="B19" s="586"/>
      <c r="C19" s="584" t="s">
        <v>16</v>
      </c>
      <c r="D19" s="585"/>
    </row>
    <row r="20" spans="1:8" s="178" customFormat="1" ht="18.75">
      <c r="A20" s="587" t="s">
        <v>413</v>
      </c>
      <c r="B20" s="588"/>
      <c r="C20" s="587">
        <v>2</v>
      </c>
      <c r="D20" s="589"/>
      <c r="H20" s="178">
        <f>3367.81/1.7181</f>
        <v>1960.1944007915722</v>
      </c>
    </row>
    <row r="21" spans="1:8" s="178" customFormat="1">
      <c r="A21" s="568"/>
      <c r="B21" s="568"/>
      <c r="C21" s="568"/>
      <c r="D21" s="568"/>
    </row>
    <row r="22" spans="1:8" ht="15.75" customHeight="1">
      <c r="A22" s="590" t="s">
        <v>240</v>
      </c>
      <c r="B22" s="591"/>
      <c r="C22" s="591"/>
      <c r="D22" s="592"/>
    </row>
    <row r="23" spans="1:8" ht="16.5" customHeight="1">
      <c r="A23" s="543" t="s">
        <v>241</v>
      </c>
      <c r="B23" s="593"/>
      <c r="C23" s="593"/>
      <c r="D23" s="544"/>
    </row>
    <row r="24" spans="1:8" ht="15.75" customHeight="1">
      <c r="A24" s="594" t="s">
        <v>242</v>
      </c>
      <c r="B24" s="595"/>
      <c r="C24" s="595"/>
      <c r="D24" s="596"/>
    </row>
    <row r="25" spans="1:8" ht="15" customHeight="1">
      <c r="A25" s="104">
        <v>1</v>
      </c>
      <c r="B25" s="441" t="s">
        <v>243</v>
      </c>
      <c r="C25" s="558" t="s">
        <v>244</v>
      </c>
      <c r="D25" s="559"/>
    </row>
    <row r="26" spans="1:8" ht="15.75" customHeight="1">
      <c r="A26" s="104">
        <v>2</v>
      </c>
      <c r="B26" s="441" t="s">
        <v>245</v>
      </c>
      <c r="C26" s="558" t="s">
        <v>414</v>
      </c>
      <c r="D26" s="559"/>
      <c r="E26" s="136"/>
    </row>
    <row r="27" spans="1:8" ht="18.75">
      <c r="A27" s="104">
        <v>3</v>
      </c>
      <c r="B27" s="131" t="s">
        <v>396</v>
      </c>
      <c r="C27" s="560">
        <v>0</v>
      </c>
      <c r="D27" s="561"/>
      <c r="E27" s="136" t="s">
        <v>415</v>
      </c>
    </row>
    <row r="28" spans="1:8" ht="15.6" customHeight="1">
      <c r="A28" s="104">
        <v>4</v>
      </c>
      <c r="B28" s="131" t="s">
        <v>249</v>
      </c>
      <c r="C28" s="558" t="s">
        <v>416</v>
      </c>
      <c r="D28" s="559"/>
    </row>
    <row r="29" spans="1:8" ht="30.75" customHeight="1">
      <c r="A29" s="104">
        <v>5</v>
      </c>
      <c r="B29" s="131" t="s">
        <v>251</v>
      </c>
      <c r="C29" s="562" t="s">
        <v>252</v>
      </c>
      <c r="D29" s="563"/>
    </row>
    <row r="30" spans="1:8">
      <c r="A30" s="132"/>
      <c r="B30" s="132"/>
      <c r="C30" s="132"/>
      <c r="D30" s="103"/>
    </row>
    <row r="31" spans="1:8" ht="15.75" customHeight="1">
      <c r="A31" s="550" t="s">
        <v>253</v>
      </c>
      <c r="B31" s="551"/>
      <c r="C31" s="551"/>
      <c r="D31" s="552"/>
    </row>
    <row r="32" spans="1:8" s="90" customFormat="1">
      <c r="A32" s="96">
        <v>1</v>
      </c>
      <c r="B32" s="440" t="s">
        <v>399</v>
      </c>
      <c r="C32" s="96" t="s">
        <v>152</v>
      </c>
      <c r="D32" s="96" t="s">
        <v>153</v>
      </c>
    </row>
    <row r="33" spans="1:5" ht="15.75" customHeight="1">
      <c r="A33" s="105" t="s">
        <v>57</v>
      </c>
      <c r="B33" s="441" t="s">
        <v>400</v>
      </c>
      <c r="C33" s="104"/>
      <c r="D33" s="180">
        <f>C27</f>
        <v>0</v>
      </c>
    </row>
    <row r="34" spans="1:5">
      <c r="A34" s="105" t="s">
        <v>60</v>
      </c>
      <c r="B34" s="441" t="s">
        <v>256</v>
      </c>
      <c r="C34" s="106">
        <v>0.3</v>
      </c>
      <c r="D34" s="180">
        <f>C34*D33</f>
        <v>0</v>
      </c>
    </row>
    <row r="35" spans="1:5">
      <c r="A35" s="105" t="s">
        <v>63</v>
      </c>
      <c r="B35" s="441" t="s">
        <v>257</v>
      </c>
      <c r="C35" s="107"/>
      <c r="D35" s="181"/>
    </row>
    <row r="36" spans="1:5">
      <c r="A36" s="105" t="s">
        <v>66</v>
      </c>
      <c r="B36" s="441" t="s">
        <v>258</v>
      </c>
      <c r="C36" s="107"/>
      <c r="D36" s="181"/>
    </row>
    <row r="37" spans="1:5" s="90" customFormat="1">
      <c r="A37" s="105" t="s">
        <v>68</v>
      </c>
      <c r="B37" s="441" t="s">
        <v>259</v>
      </c>
      <c r="C37" s="107"/>
      <c r="D37" s="181"/>
    </row>
    <row r="38" spans="1:5" s="90" customFormat="1">
      <c r="A38" s="105" t="s">
        <v>70</v>
      </c>
      <c r="B38" s="441" t="s">
        <v>260</v>
      </c>
      <c r="C38" s="107"/>
      <c r="D38" s="181"/>
    </row>
    <row r="39" spans="1:5" s="90" customFormat="1" ht="15.75" customHeight="1">
      <c r="A39" s="105" t="s">
        <v>261</v>
      </c>
      <c r="B39" s="441" t="s">
        <v>71</v>
      </c>
      <c r="C39" s="107"/>
      <c r="D39" s="181"/>
    </row>
    <row r="40" spans="1:5" s="90" customFormat="1">
      <c r="A40" s="446"/>
      <c r="B40" s="128" t="s">
        <v>262</v>
      </c>
      <c r="C40" s="444"/>
      <c r="D40" s="135">
        <f>SUM(D33:D39)</f>
        <v>0</v>
      </c>
    </row>
    <row r="41" spans="1:5" s="90" customFormat="1">
      <c r="A41" s="564"/>
      <c r="B41" s="565"/>
      <c r="C41" s="565"/>
      <c r="D41" s="566"/>
    </row>
    <row r="42" spans="1:5" s="90" customFormat="1">
      <c r="A42" s="550" t="s">
        <v>263</v>
      </c>
      <c r="B42" s="551"/>
      <c r="C42" s="551"/>
      <c r="D42" s="552"/>
    </row>
    <row r="43" spans="1:5" ht="15.75" customHeight="1">
      <c r="A43" s="118" t="s">
        <v>264</v>
      </c>
      <c r="B43" s="130" t="s">
        <v>265</v>
      </c>
      <c r="C43" s="118" t="s">
        <v>152</v>
      </c>
      <c r="D43" s="118" t="s">
        <v>153</v>
      </c>
    </row>
    <row r="44" spans="1:5">
      <c r="A44" s="105" t="s">
        <v>57</v>
      </c>
      <c r="B44" s="441" t="s">
        <v>266</v>
      </c>
      <c r="C44" s="182">
        <f>1/12</f>
        <v>8.3333333333333329E-2</v>
      </c>
      <c r="D44" s="133">
        <f>C44*D$40</f>
        <v>0</v>
      </c>
      <c r="E44" s="136" t="s">
        <v>267</v>
      </c>
    </row>
    <row r="45" spans="1:5">
      <c r="A45" s="105" t="s">
        <v>60</v>
      </c>
      <c r="B45" s="439" t="s">
        <v>268</v>
      </c>
      <c r="C45" s="329">
        <f>SUM(C46:C47)</f>
        <v>0.12121212121212122</v>
      </c>
      <c r="D45" s="133">
        <f>D40*C45</f>
        <v>0</v>
      </c>
      <c r="E45" s="136" t="s">
        <v>267</v>
      </c>
    </row>
    <row r="46" spans="1:5">
      <c r="A46" s="105" t="s">
        <v>269</v>
      </c>
      <c r="B46" s="441" t="s">
        <v>270</v>
      </c>
      <c r="C46" s="329">
        <f>1/11</f>
        <v>9.0909090909090912E-2</v>
      </c>
      <c r="D46" s="133">
        <f>C46*D40</f>
        <v>0</v>
      </c>
      <c r="E46" s="136" t="s">
        <v>267</v>
      </c>
    </row>
    <row r="47" spans="1:5">
      <c r="A47" s="105" t="s">
        <v>271</v>
      </c>
      <c r="B47" s="441" t="s">
        <v>272</v>
      </c>
      <c r="C47" s="329">
        <f>(1/3)/11</f>
        <v>3.03030303030303E-2</v>
      </c>
      <c r="D47" s="133">
        <f>C47*D40</f>
        <v>0</v>
      </c>
      <c r="E47" s="136" t="s">
        <v>267</v>
      </c>
    </row>
    <row r="48" spans="1:5">
      <c r="A48" s="105"/>
      <c r="B48" s="439" t="s">
        <v>273</v>
      </c>
      <c r="C48" s="335"/>
      <c r="D48" s="134">
        <f>D44+D45</f>
        <v>0</v>
      </c>
    </row>
    <row r="49" spans="1:6">
      <c r="A49" s="105" t="s">
        <v>63</v>
      </c>
      <c r="B49" s="441" t="s">
        <v>274</v>
      </c>
      <c r="C49" s="335">
        <f>C60</f>
        <v>0.16800000000000001</v>
      </c>
      <c r="D49" s="133">
        <f>C49*D48</f>
        <v>0</v>
      </c>
    </row>
    <row r="50" spans="1:6">
      <c r="A50" s="110"/>
      <c r="B50" s="442" t="s">
        <v>275</v>
      </c>
      <c r="C50" s="182"/>
      <c r="D50" s="134">
        <f>D48+D49</f>
        <v>0</v>
      </c>
    </row>
    <row r="51" spans="1:6">
      <c r="A51" s="96" t="s">
        <v>276</v>
      </c>
      <c r="B51" s="440" t="s">
        <v>277</v>
      </c>
      <c r="C51" s="96" t="s">
        <v>152</v>
      </c>
      <c r="D51" s="96" t="s">
        <v>153</v>
      </c>
    </row>
    <row r="52" spans="1:6" ht="15.75" customHeight="1">
      <c r="A52" s="105" t="s">
        <v>57</v>
      </c>
      <c r="B52" s="441" t="s">
        <v>278</v>
      </c>
      <c r="C52" s="182">
        <v>0</v>
      </c>
      <c r="D52" s="180">
        <f>C52*D$40</f>
        <v>0</v>
      </c>
    </row>
    <row r="53" spans="1:6" ht="15.75" customHeight="1">
      <c r="A53" s="105" t="s">
        <v>60</v>
      </c>
      <c r="B53" s="441" t="s">
        <v>279</v>
      </c>
      <c r="C53" s="182">
        <v>2.5000000000000001E-2</v>
      </c>
      <c r="D53" s="180">
        <f t="shared" ref="D53" si="0">C53*D$40</f>
        <v>0</v>
      </c>
    </row>
    <row r="54" spans="1:6" s="92" customFormat="1" ht="15.75" customHeight="1">
      <c r="A54" s="105" t="s">
        <v>63</v>
      </c>
      <c r="B54" s="441" t="s">
        <v>280</v>
      </c>
      <c r="C54" s="183">
        <v>0.03</v>
      </c>
      <c r="D54" s="180">
        <f>C54*D$40</f>
        <v>0</v>
      </c>
    </row>
    <row r="55" spans="1:6" ht="15.75" customHeight="1">
      <c r="A55" s="105" t="s">
        <v>66</v>
      </c>
      <c r="B55" s="441" t="s">
        <v>281</v>
      </c>
      <c r="C55" s="182">
        <v>1.4999999999999999E-2</v>
      </c>
      <c r="D55" s="180">
        <f t="shared" ref="D55:D59" si="1">C55*D$40</f>
        <v>0</v>
      </c>
      <c r="E55" s="102"/>
    </row>
    <row r="56" spans="1:6" ht="15.75" customHeight="1">
      <c r="A56" s="105" t="s">
        <v>68</v>
      </c>
      <c r="B56" s="441" t="s">
        <v>282</v>
      </c>
      <c r="C56" s="182">
        <v>0.01</v>
      </c>
      <c r="D56" s="180">
        <f t="shared" si="1"/>
        <v>0</v>
      </c>
    </row>
    <row r="57" spans="1:6" ht="15.75" customHeight="1">
      <c r="A57" s="105" t="s">
        <v>70</v>
      </c>
      <c r="B57" s="441" t="s">
        <v>283</v>
      </c>
      <c r="C57" s="182">
        <v>6.0000000000000001E-3</v>
      </c>
      <c r="D57" s="180">
        <f t="shared" si="1"/>
        <v>0</v>
      </c>
    </row>
    <row r="58" spans="1:6" ht="15.75" customHeight="1">
      <c r="A58" s="105" t="s">
        <v>284</v>
      </c>
      <c r="B58" s="441" t="s">
        <v>285</v>
      </c>
      <c r="C58" s="182">
        <v>2E-3</v>
      </c>
      <c r="D58" s="180">
        <f t="shared" si="1"/>
        <v>0</v>
      </c>
    </row>
    <row r="59" spans="1:6" ht="15.75" customHeight="1">
      <c r="A59" s="105" t="s">
        <v>286</v>
      </c>
      <c r="B59" s="441" t="s">
        <v>287</v>
      </c>
      <c r="C59" s="182">
        <v>0.08</v>
      </c>
      <c r="D59" s="180">
        <f t="shared" si="1"/>
        <v>0</v>
      </c>
    </row>
    <row r="60" spans="1:6" ht="15.75" customHeight="1">
      <c r="A60" s="110"/>
      <c r="B60" s="442" t="s">
        <v>288</v>
      </c>
      <c r="C60" s="184">
        <f>SUM(C52:C59)</f>
        <v>0.16800000000000001</v>
      </c>
      <c r="D60" s="336">
        <f>ROUND(SUM(D52:D59),2)</f>
        <v>0</v>
      </c>
    </row>
    <row r="61" spans="1:6" s="90" customFormat="1" ht="15.75" customHeight="1">
      <c r="A61" s="96" t="s">
        <v>289</v>
      </c>
      <c r="B61" s="129" t="s">
        <v>290</v>
      </c>
      <c r="C61" s="96"/>
      <c r="D61" s="96" t="s">
        <v>153</v>
      </c>
    </row>
    <row r="62" spans="1:6" s="90" customFormat="1" ht="15.75" customHeight="1">
      <c r="A62" s="105" t="s">
        <v>57</v>
      </c>
      <c r="B62" s="441" t="s">
        <v>401</v>
      </c>
      <c r="C62" s="185"/>
      <c r="D62" s="186">
        <f>C63*44-(D33*0.06)</f>
        <v>0</v>
      </c>
      <c r="F62" s="93"/>
    </row>
    <row r="63" spans="1:6" s="90" customFormat="1" ht="15.75" customHeight="1">
      <c r="A63" s="105"/>
      <c r="B63" s="441" t="s">
        <v>292</v>
      </c>
      <c r="C63" s="187">
        <v>0</v>
      </c>
      <c r="D63" s="186"/>
      <c r="F63" s="93"/>
    </row>
    <row r="64" spans="1:6" s="90" customFormat="1" ht="15.75" customHeight="1">
      <c r="A64" s="105"/>
      <c r="B64" s="441" t="s">
        <v>293</v>
      </c>
      <c r="C64" s="188">
        <v>2</v>
      </c>
      <c r="D64" s="186"/>
      <c r="F64" s="93"/>
    </row>
    <row r="65" spans="1:6" s="90" customFormat="1" ht="15.75" customHeight="1">
      <c r="A65" s="105" t="s">
        <v>60</v>
      </c>
      <c r="B65" s="441" t="s">
        <v>402</v>
      </c>
      <c r="C65" s="217"/>
      <c r="D65" s="218">
        <v>0</v>
      </c>
      <c r="E65" s="136" t="s">
        <v>403</v>
      </c>
      <c r="F65" s="136"/>
    </row>
    <row r="66" spans="1:6" s="90" customFormat="1" ht="15.75" customHeight="1">
      <c r="A66" s="445" t="s">
        <v>63</v>
      </c>
      <c r="B66" s="441" t="s">
        <v>404</v>
      </c>
      <c r="C66" s="217"/>
      <c r="D66" s="218"/>
      <c r="E66" s="136"/>
      <c r="F66" s="136"/>
    </row>
    <row r="67" spans="1:6" s="90" customFormat="1" ht="15.75" customHeight="1">
      <c r="A67" s="445"/>
      <c r="B67" s="441" t="s">
        <v>405</v>
      </c>
      <c r="C67" s="219">
        <v>0</v>
      </c>
      <c r="D67" s="218">
        <f>C67*C68</f>
        <v>0</v>
      </c>
      <c r="E67" s="136" t="s">
        <v>406</v>
      </c>
      <c r="F67" s="136"/>
    </row>
    <row r="68" spans="1:6" s="90" customFormat="1" ht="15.75" customHeight="1">
      <c r="A68" s="445"/>
      <c r="B68" s="441" t="s">
        <v>407</v>
      </c>
      <c r="C68" s="220">
        <v>22</v>
      </c>
      <c r="D68" s="218"/>
      <c r="E68" s="136"/>
      <c r="F68" s="136"/>
    </row>
    <row r="69" spans="1:6" s="90" customFormat="1" ht="15.75" customHeight="1">
      <c r="A69" s="105" t="s">
        <v>66</v>
      </c>
      <c r="B69" s="441" t="s">
        <v>296</v>
      </c>
      <c r="C69" s="192"/>
      <c r="D69" s="179">
        <v>0</v>
      </c>
      <c r="E69" s="136" t="s">
        <v>297</v>
      </c>
      <c r="F69" s="136"/>
    </row>
    <row r="70" spans="1:6" s="90" customFormat="1" ht="15.75" customHeight="1">
      <c r="A70" s="105" t="s">
        <v>68</v>
      </c>
      <c r="B70" s="441" t="s">
        <v>298</v>
      </c>
      <c r="C70" s="221"/>
      <c r="D70" s="218">
        <f>D65*0.5/12</f>
        <v>0</v>
      </c>
      <c r="E70" s="136" t="s">
        <v>408</v>
      </c>
      <c r="F70" s="136"/>
    </row>
    <row r="71" spans="1:6" s="90" customFormat="1" ht="15.75" customHeight="1">
      <c r="A71" s="104"/>
      <c r="B71" s="442" t="s">
        <v>288</v>
      </c>
      <c r="C71" s="184"/>
      <c r="D71" s="134">
        <f>SUM(D62:D70)</f>
        <v>0</v>
      </c>
    </row>
    <row r="72" spans="1:6" ht="15.75" customHeight="1">
      <c r="A72" s="550" t="s">
        <v>300</v>
      </c>
      <c r="B72" s="551"/>
      <c r="C72" s="96" t="s">
        <v>152</v>
      </c>
      <c r="D72" s="96" t="s">
        <v>153</v>
      </c>
    </row>
    <row r="73" spans="1:6" ht="15.75" customHeight="1">
      <c r="A73" s="105" t="s">
        <v>264</v>
      </c>
      <c r="B73" s="441" t="s">
        <v>301</v>
      </c>
      <c r="C73" s="182"/>
      <c r="D73" s="180">
        <f>D50</f>
        <v>0</v>
      </c>
    </row>
    <row r="74" spans="1:6" ht="15.75" customHeight="1">
      <c r="A74" s="105" t="s">
        <v>276</v>
      </c>
      <c r="B74" s="441" t="s">
        <v>277</v>
      </c>
      <c r="C74" s="182">
        <f>C60</f>
        <v>0.16800000000000001</v>
      </c>
      <c r="D74" s="180">
        <f>D60</f>
        <v>0</v>
      </c>
    </row>
    <row r="75" spans="1:6" s="92" customFormat="1" ht="15.75" customHeight="1">
      <c r="A75" s="105" t="s">
        <v>289</v>
      </c>
      <c r="B75" s="441" t="s">
        <v>290</v>
      </c>
      <c r="C75" s="183"/>
      <c r="D75" s="180">
        <f>D71</f>
        <v>0</v>
      </c>
    </row>
    <row r="76" spans="1:6" ht="15.75" customHeight="1">
      <c r="A76" s="446"/>
      <c r="B76" s="128" t="s">
        <v>275</v>
      </c>
      <c r="C76" s="194"/>
      <c r="D76" s="195">
        <f>D73+D74+D75</f>
        <v>0</v>
      </c>
    </row>
    <row r="77" spans="1:6">
      <c r="A77" s="567"/>
      <c r="B77" s="568"/>
      <c r="C77" s="568"/>
      <c r="D77" s="569"/>
    </row>
    <row r="78" spans="1:6" s="90" customFormat="1">
      <c r="A78" s="550" t="s">
        <v>302</v>
      </c>
      <c r="B78" s="551"/>
      <c r="C78" s="551"/>
      <c r="D78" s="552"/>
    </row>
    <row r="79" spans="1:6" s="95" customFormat="1">
      <c r="A79" s="119" t="s">
        <v>57</v>
      </c>
      <c r="B79" s="441" t="s">
        <v>303</v>
      </c>
      <c r="C79" s="351">
        <f>100%*(1/12)*5.55%</f>
        <v>4.6249999999999998E-3</v>
      </c>
      <c r="D79" s="352">
        <f>C79*D$40</f>
        <v>0</v>
      </c>
    </row>
    <row r="80" spans="1:6" s="90" customFormat="1" ht="15.75" customHeight="1">
      <c r="A80" s="105" t="s">
        <v>60</v>
      </c>
      <c r="B80" s="441" t="s">
        <v>304</v>
      </c>
      <c r="C80" s="111">
        <f>8%*C79</f>
        <v>3.6999999999999999E-4</v>
      </c>
      <c r="D80" s="180">
        <f>C80*D40</f>
        <v>0</v>
      </c>
    </row>
    <row r="81" spans="1:5" s="90" customFormat="1">
      <c r="A81" s="105" t="s">
        <v>63</v>
      </c>
      <c r="B81" s="441" t="s">
        <v>385</v>
      </c>
      <c r="C81" s="111">
        <f>(((1+0.0833+0.0833+0.0278)*0.4*0.08)*50%)*0.0555</f>
        <v>1.0606272E-3</v>
      </c>
      <c r="D81" s="180">
        <f>C81*(D$40+$D$48)</f>
        <v>0</v>
      </c>
      <c r="E81" s="136" t="s">
        <v>267</v>
      </c>
    </row>
    <row r="82" spans="1:5" s="90" customFormat="1">
      <c r="A82" s="444" t="s">
        <v>66</v>
      </c>
      <c r="B82" s="441" t="s">
        <v>306</v>
      </c>
      <c r="C82" s="194">
        <v>1.9400000000000001E-2</v>
      </c>
      <c r="D82" s="197">
        <f>C82*D40</f>
        <v>0</v>
      </c>
      <c r="E82" s="213"/>
    </row>
    <row r="83" spans="1:5" s="90" customFormat="1" ht="15.75" customHeight="1">
      <c r="A83" s="105" t="s">
        <v>68</v>
      </c>
      <c r="B83" s="349" t="s">
        <v>307</v>
      </c>
      <c r="C83" s="328">
        <f>C60</f>
        <v>0.16800000000000001</v>
      </c>
      <c r="D83" s="180">
        <f>D82*C83</f>
        <v>0</v>
      </c>
      <c r="E83" s="213"/>
    </row>
    <row r="84" spans="1:5" s="90" customFormat="1" ht="15.75" customHeight="1">
      <c r="A84" s="105" t="s">
        <v>70</v>
      </c>
      <c r="B84" s="441" t="s">
        <v>386</v>
      </c>
      <c r="C84" s="111">
        <f>(((1+0.0833+0.0833+0.0278)*0.4*0.08)*50%)*90%</f>
        <v>1.719936E-2</v>
      </c>
      <c r="D84" s="180">
        <f>C84*(D$40+$D$48)</f>
        <v>0</v>
      </c>
      <c r="E84" s="136" t="s">
        <v>267</v>
      </c>
    </row>
    <row r="85" spans="1:5" s="90" customFormat="1">
      <c r="A85" s="105"/>
      <c r="B85" s="442" t="s">
        <v>275</v>
      </c>
      <c r="C85" s="182"/>
      <c r="D85" s="134">
        <f>SUM(D79:D84)</f>
        <v>0</v>
      </c>
    </row>
    <row r="86" spans="1:5" ht="15.75" customHeight="1">
      <c r="A86" s="198"/>
      <c r="B86" s="198"/>
      <c r="C86" s="198"/>
      <c r="D86" s="198"/>
    </row>
    <row r="87" spans="1:5" ht="15.75" customHeight="1">
      <c r="A87" s="553" t="s">
        <v>309</v>
      </c>
      <c r="B87" s="554"/>
      <c r="C87" s="554"/>
      <c r="D87" s="555"/>
    </row>
    <row r="88" spans="1:5" s="90" customFormat="1" ht="15.75" customHeight="1">
      <c r="A88" s="96" t="s">
        <v>310</v>
      </c>
      <c r="B88" s="440" t="s">
        <v>311</v>
      </c>
      <c r="C88" s="96" t="s">
        <v>152</v>
      </c>
      <c r="D88" s="96" t="s">
        <v>153</v>
      </c>
    </row>
    <row r="89" spans="1:5" s="90" customFormat="1" ht="15.75" customHeight="1">
      <c r="A89" s="105" t="s">
        <v>57</v>
      </c>
      <c r="B89" s="441" t="s">
        <v>312</v>
      </c>
      <c r="C89" s="337">
        <f>1/12</f>
        <v>8.3333333333333329E-2</v>
      </c>
      <c r="D89" s="338">
        <f>D50*C89</f>
        <v>0</v>
      </c>
    </row>
    <row r="90" spans="1:5" s="90" customFormat="1" ht="15.75" customHeight="1">
      <c r="A90" s="444" t="s">
        <v>60</v>
      </c>
      <c r="B90" s="441" t="s">
        <v>313</v>
      </c>
      <c r="C90" s="339">
        <v>2.8E-3</v>
      </c>
      <c r="D90" s="197">
        <f>C90*(D$40+$D$48)</f>
        <v>0</v>
      </c>
    </row>
    <row r="91" spans="1:5" s="90" customFormat="1" ht="15.75" customHeight="1">
      <c r="A91" s="444" t="s">
        <v>63</v>
      </c>
      <c r="B91" s="441" t="s">
        <v>314</v>
      </c>
      <c r="C91" s="339">
        <v>2.0000000000000001E-4</v>
      </c>
      <c r="D91" s="197">
        <f>C91*(D$40+$D$48)</f>
        <v>0</v>
      </c>
    </row>
    <row r="92" spans="1:5" s="90" customFormat="1" ht="15.75" customHeight="1">
      <c r="A92" s="444" t="s">
        <v>66</v>
      </c>
      <c r="B92" s="441" t="s">
        <v>315</v>
      </c>
      <c r="C92" s="339">
        <v>2.9999999999999997E-4</v>
      </c>
      <c r="D92" s="197">
        <f>C92*(D$40+$D$48)</f>
        <v>0</v>
      </c>
    </row>
    <row r="93" spans="1:5" ht="15.75" customHeight="1">
      <c r="A93" s="444" t="s">
        <v>68</v>
      </c>
      <c r="B93" s="441" t="s">
        <v>316</v>
      </c>
      <c r="C93" s="339">
        <v>2.9999999999999997E-4</v>
      </c>
      <c r="D93" s="197">
        <f>C93*(D$40+$D$48)</f>
        <v>0</v>
      </c>
    </row>
    <row r="94" spans="1:5" s="90" customFormat="1" ht="15.75" customHeight="1">
      <c r="A94" s="105" t="s">
        <v>70</v>
      </c>
      <c r="B94" s="441" t="s">
        <v>317</v>
      </c>
      <c r="C94" s="335">
        <v>0</v>
      </c>
      <c r="D94" s="180">
        <f>C94*(D$40+D$48)</f>
        <v>0</v>
      </c>
    </row>
    <row r="95" spans="1:5" s="90" customFormat="1">
      <c r="B95" s="138" t="s">
        <v>273</v>
      </c>
      <c r="C95" s="335"/>
      <c r="D95" s="180">
        <f>SUM(D89:D94)</f>
        <v>0</v>
      </c>
    </row>
    <row r="96" spans="1:5" s="90" customFormat="1">
      <c r="A96" s="105" t="s">
        <v>284</v>
      </c>
      <c r="B96" s="441" t="s">
        <v>318</v>
      </c>
      <c r="C96" s="335"/>
      <c r="D96" s="334">
        <f>D95*C60</f>
        <v>0</v>
      </c>
    </row>
    <row r="97" spans="1:4" s="90" customFormat="1">
      <c r="A97" s="105"/>
      <c r="B97" s="442" t="s">
        <v>275</v>
      </c>
      <c r="C97" s="105"/>
      <c r="D97" s="367">
        <f>SUM(D95:D96)</f>
        <v>0</v>
      </c>
    </row>
    <row r="98" spans="1:4" s="90" customFormat="1" ht="15.75" customHeight="1">
      <c r="A98" s="96" t="s">
        <v>319</v>
      </c>
      <c r="B98" s="440" t="s">
        <v>320</v>
      </c>
      <c r="C98" s="96" t="s">
        <v>152</v>
      </c>
      <c r="D98" s="96" t="s">
        <v>153</v>
      </c>
    </row>
    <row r="99" spans="1:4" s="90" customFormat="1" ht="15.75" customHeight="1">
      <c r="A99" s="105" t="s">
        <v>57</v>
      </c>
      <c r="B99" s="441" t="s">
        <v>321</v>
      </c>
      <c r="C99" s="112"/>
      <c r="D99" s="199" t="s">
        <v>322</v>
      </c>
    </row>
    <row r="100" spans="1:4">
      <c r="A100" s="446"/>
      <c r="B100" s="128" t="s">
        <v>275</v>
      </c>
      <c r="C100" s="112"/>
      <c r="D100" s="199"/>
    </row>
    <row r="101" spans="1:4" s="90" customFormat="1" ht="15.75" customHeight="1">
      <c r="A101" s="550" t="s">
        <v>323</v>
      </c>
      <c r="B101" s="551"/>
      <c r="C101" s="96"/>
      <c r="D101" s="96" t="s">
        <v>153</v>
      </c>
    </row>
    <row r="102" spans="1:4" s="90" customFormat="1" ht="15.75" customHeight="1">
      <c r="A102" s="105" t="s">
        <v>310</v>
      </c>
      <c r="B102" s="441" t="s">
        <v>324</v>
      </c>
      <c r="C102" s="112"/>
      <c r="D102" s="368">
        <f>D97</f>
        <v>0</v>
      </c>
    </row>
    <row r="103" spans="1:4">
      <c r="A103" s="184" t="s">
        <v>319</v>
      </c>
      <c r="B103" s="200" t="s">
        <v>320</v>
      </c>
      <c r="C103" s="182"/>
      <c r="D103" s="199" t="s">
        <v>322</v>
      </c>
    </row>
    <row r="104" spans="1:4">
      <c r="A104" s="182"/>
      <c r="B104" s="212" t="s">
        <v>275</v>
      </c>
      <c r="C104" s="182"/>
      <c r="D104" s="108">
        <f>D102</f>
        <v>0</v>
      </c>
    </row>
    <row r="105" spans="1:4" ht="15.75" customHeight="1">
      <c r="A105" s="202"/>
      <c r="B105" s="202"/>
      <c r="C105" s="202"/>
      <c r="D105" s="202"/>
    </row>
    <row r="106" spans="1:4">
      <c r="A106" s="553" t="s">
        <v>325</v>
      </c>
      <c r="B106" s="554"/>
      <c r="C106" s="554"/>
      <c r="D106" s="555"/>
    </row>
    <row r="107" spans="1:4" ht="15.75" customHeight="1">
      <c r="A107" s="105">
        <v>5</v>
      </c>
      <c r="B107" s="439" t="s">
        <v>326</v>
      </c>
      <c r="C107" s="105" t="s">
        <v>152</v>
      </c>
      <c r="D107" s="105" t="s">
        <v>153</v>
      </c>
    </row>
    <row r="108" spans="1:4">
      <c r="A108" s="105" t="s">
        <v>57</v>
      </c>
      <c r="B108" s="441" t="s">
        <v>327</v>
      </c>
      <c r="C108" s="107"/>
      <c r="D108" s="179">
        <f>'Uniformes e EPI'!J25</f>
        <v>0</v>
      </c>
    </row>
    <row r="109" spans="1:4">
      <c r="A109" s="105" t="s">
        <v>60</v>
      </c>
      <c r="B109" s="441" t="s">
        <v>328</v>
      </c>
      <c r="C109" s="113"/>
      <c r="D109" s="203"/>
    </row>
    <row r="110" spans="1:4" ht="15.75" customHeight="1">
      <c r="A110" s="105" t="s">
        <v>63</v>
      </c>
      <c r="B110" s="441" t="s">
        <v>329</v>
      </c>
      <c r="C110" s="113"/>
      <c r="D110" s="203"/>
    </row>
    <row r="111" spans="1:4">
      <c r="A111" s="105" t="s">
        <v>66</v>
      </c>
      <c r="B111" s="441" t="s">
        <v>330</v>
      </c>
      <c r="C111" s="107"/>
      <c r="D111" s="179">
        <f>'Uniformes e EPI'!J17</f>
        <v>0</v>
      </c>
    </row>
    <row r="112" spans="1:4" ht="15.75" customHeight="1">
      <c r="A112" s="104"/>
      <c r="B112" s="442" t="s">
        <v>275</v>
      </c>
      <c r="C112" s="184"/>
      <c r="D112" s="121">
        <f>SUM(D108:D111)</f>
        <v>0</v>
      </c>
    </row>
    <row r="113" spans="1:4" ht="15.75" customHeight="1">
      <c r="A113" s="202"/>
      <c r="B113" s="202"/>
      <c r="C113" s="202"/>
      <c r="D113" s="202"/>
    </row>
    <row r="114" spans="1:4">
      <c r="A114" s="553" t="s">
        <v>331</v>
      </c>
      <c r="B114" s="554"/>
      <c r="C114" s="554"/>
      <c r="D114" s="555"/>
    </row>
    <row r="115" spans="1:4" s="90" customFormat="1">
      <c r="A115" s="105">
        <v>6</v>
      </c>
      <c r="B115" s="439" t="s">
        <v>332</v>
      </c>
      <c r="C115" s="105" t="s">
        <v>152</v>
      </c>
      <c r="D115" s="105" t="s">
        <v>153</v>
      </c>
    </row>
    <row r="116" spans="1:4" s="90" customFormat="1">
      <c r="A116" s="105" t="s">
        <v>57</v>
      </c>
      <c r="B116" s="439" t="s">
        <v>333</v>
      </c>
      <c r="C116" s="205">
        <f>'BDI - M.O PERMANENTE'!K10</f>
        <v>0</v>
      </c>
      <c r="D116" s="199">
        <f>C116*D126</f>
        <v>0</v>
      </c>
    </row>
    <row r="117" spans="1:4">
      <c r="A117" s="104"/>
      <c r="B117" s="442" t="s">
        <v>275</v>
      </c>
      <c r="C117" s="122"/>
      <c r="D117" s="117">
        <f>D116</f>
        <v>0</v>
      </c>
    </row>
    <row r="118" spans="1:4" s="90" customFormat="1">
      <c r="A118" s="103"/>
      <c r="B118" s="103"/>
      <c r="C118" s="103"/>
      <c r="D118" s="103"/>
    </row>
    <row r="119" spans="1:4">
      <c r="A119" s="597" t="s">
        <v>334</v>
      </c>
      <c r="B119" s="597"/>
      <c r="C119" s="597"/>
      <c r="D119" s="597"/>
    </row>
    <row r="120" spans="1:4" ht="15.75" customHeight="1">
      <c r="A120" s="104"/>
      <c r="B120" s="439" t="s">
        <v>335</v>
      </c>
      <c r="C120" s="105"/>
      <c r="D120" s="104" t="s">
        <v>55</v>
      </c>
    </row>
    <row r="121" spans="1:4" ht="15" customHeight="1">
      <c r="A121" s="105" t="s">
        <v>57</v>
      </c>
      <c r="B121" s="441" t="s">
        <v>336</v>
      </c>
      <c r="C121" s="206"/>
      <c r="D121" s="181">
        <f>D40</f>
        <v>0</v>
      </c>
    </row>
    <row r="122" spans="1:4" ht="14.25" customHeight="1">
      <c r="A122" s="105" t="s">
        <v>60</v>
      </c>
      <c r="B122" s="441" t="s">
        <v>263</v>
      </c>
      <c r="C122" s="206"/>
      <c r="D122" s="181">
        <f>D76</f>
        <v>0</v>
      </c>
    </row>
    <row r="123" spans="1:4" ht="14.25" customHeight="1">
      <c r="A123" s="105" t="s">
        <v>63</v>
      </c>
      <c r="B123" s="441" t="s">
        <v>302</v>
      </c>
      <c r="C123" s="206"/>
      <c r="D123" s="181">
        <f>D85</f>
        <v>0</v>
      </c>
    </row>
    <row r="124" spans="1:4" ht="14.25" customHeight="1">
      <c r="A124" s="105" t="s">
        <v>66</v>
      </c>
      <c r="B124" s="441" t="s">
        <v>309</v>
      </c>
      <c r="C124" s="206"/>
      <c r="D124" s="181">
        <f>D104</f>
        <v>0</v>
      </c>
    </row>
    <row r="125" spans="1:4" ht="15" customHeight="1">
      <c r="A125" s="442" t="s">
        <v>68</v>
      </c>
      <c r="B125" s="127" t="s">
        <v>325</v>
      </c>
      <c r="C125" s="206"/>
      <c r="D125" s="181">
        <f>D112</f>
        <v>0</v>
      </c>
    </row>
    <row r="126" spans="1:4" ht="18.75">
      <c r="A126" s="543" t="s">
        <v>337</v>
      </c>
      <c r="B126" s="593"/>
      <c r="C126" s="206"/>
      <c r="D126" s="207">
        <f>SUM(D121:D125)</f>
        <v>0</v>
      </c>
    </row>
    <row r="127" spans="1:4" ht="15" customHeight="1">
      <c r="A127" s="105" t="s">
        <v>70</v>
      </c>
      <c r="B127" s="441" t="s">
        <v>338</v>
      </c>
      <c r="C127" s="206"/>
      <c r="D127" s="181">
        <f>D117</f>
        <v>0</v>
      </c>
    </row>
    <row r="128" spans="1:4">
      <c r="A128" s="441"/>
      <c r="B128" s="442" t="s">
        <v>339</v>
      </c>
      <c r="C128" s="182"/>
      <c r="D128" s="134">
        <f>D126+D127</f>
        <v>0</v>
      </c>
    </row>
    <row r="129" spans="1:7" s="90" customFormat="1">
      <c r="A129" s="103"/>
      <c r="B129" s="103"/>
      <c r="C129" s="103"/>
      <c r="D129" s="103"/>
    </row>
    <row r="130" spans="1:7">
      <c r="A130" s="550" t="s">
        <v>340</v>
      </c>
      <c r="B130" s="551"/>
      <c r="C130" s="551"/>
      <c r="D130" s="552"/>
    </row>
    <row r="131" spans="1:7" ht="31.5">
      <c r="A131" s="105" t="s">
        <v>341</v>
      </c>
      <c r="B131" s="114" t="s">
        <v>342</v>
      </c>
      <c r="C131" s="105" t="s">
        <v>343</v>
      </c>
      <c r="D131" s="105" t="s">
        <v>344</v>
      </c>
    </row>
    <row r="132" spans="1:7" ht="75.75" customHeight="1">
      <c r="A132" s="120" t="s">
        <v>417</v>
      </c>
      <c r="B132" s="388">
        <f>D128</f>
        <v>0</v>
      </c>
      <c r="C132" s="390">
        <v>2</v>
      </c>
      <c r="D132" s="389">
        <f>D128*C132</f>
        <v>0</v>
      </c>
    </row>
    <row r="133" spans="1:7" ht="18.75">
      <c r="A133" s="115"/>
      <c r="B133" s="116"/>
      <c r="C133" s="209"/>
      <c r="D133" s="210"/>
    </row>
    <row r="134" spans="1:7">
      <c r="A134" s="597" t="s">
        <v>346</v>
      </c>
      <c r="B134" s="597"/>
      <c r="C134" s="597"/>
      <c r="D134" s="597"/>
    </row>
    <row r="135" spans="1:7">
      <c r="A135" s="105"/>
      <c r="B135" s="543" t="s">
        <v>347</v>
      </c>
      <c r="C135" s="544"/>
      <c r="D135" s="104" t="s">
        <v>348</v>
      </c>
    </row>
    <row r="136" spans="1:7" ht="18.75">
      <c r="A136" s="105" t="s">
        <v>57</v>
      </c>
      <c r="B136" s="123" t="s">
        <v>349</v>
      </c>
      <c r="C136" s="211"/>
      <c r="D136" s="208">
        <f>D132</f>
        <v>0</v>
      </c>
    </row>
    <row r="137" spans="1:7" ht="18.75">
      <c r="A137" s="105" t="s">
        <v>60</v>
      </c>
      <c r="B137" s="441" t="s">
        <v>350</v>
      </c>
      <c r="C137" s="206"/>
      <c r="D137" s="208">
        <f>D136</f>
        <v>0</v>
      </c>
    </row>
    <row r="138" spans="1:7" ht="48" customHeight="1">
      <c r="A138" s="105" t="s">
        <v>63</v>
      </c>
      <c r="B138" s="441" t="s">
        <v>351</v>
      </c>
      <c r="C138" s="206"/>
      <c r="D138" s="389">
        <f>12*D137</f>
        <v>0</v>
      </c>
      <c r="E138" s="284"/>
    </row>
    <row r="139" spans="1:7">
      <c r="A139" s="345"/>
      <c r="B139" s="345"/>
      <c r="C139" s="345"/>
      <c r="D139" s="345"/>
    </row>
    <row r="140" spans="1:7">
      <c r="A140" s="547" t="s">
        <v>352</v>
      </c>
      <c r="B140" s="548"/>
      <c r="C140" s="548"/>
      <c r="D140" s="549"/>
    </row>
    <row r="141" spans="1:7" ht="15.75" customHeight="1">
      <c r="A141" s="540" t="s">
        <v>263</v>
      </c>
      <c r="B141" s="541"/>
      <c r="C141" s="541"/>
      <c r="D141" s="542"/>
    </row>
    <row r="142" spans="1:7" ht="24.75" customHeight="1">
      <c r="A142" s="540" t="s">
        <v>265</v>
      </c>
      <c r="B142" s="541"/>
      <c r="C142" s="541"/>
      <c r="D142" s="542"/>
    </row>
    <row r="143" spans="1:7" ht="41.25" customHeight="1">
      <c r="A143" s="362" t="s">
        <v>57</v>
      </c>
      <c r="B143" s="545" t="s">
        <v>353</v>
      </c>
      <c r="C143" s="545"/>
      <c r="D143" s="545"/>
    </row>
    <row r="144" spans="1:7" ht="126" customHeight="1">
      <c r="A144" s="362" t="s">
        <v>354</v>
      </c>
      <c r="B144" s="546" t="s">
        <v>355</v>
      </c>
      <c r="C144" s="546"/>
      <c r="D144" s="546"/>
      <c r="F144" s="347"/>
      <c r="G144" s="348"/>
    </row>
    <row r="145" spans="1:4" ht="15.75" customHeight="1">
      <c r="A145" s="540" t="s">
        <v>356</v>
      </c>
      <c r="B145" s="541"/>
      <c r="C145" s="541"/>
      <c r="D145" s="542"/>
    </row>
    <row r="146" spans="1:4">
      <c r="A146" s="362" t="s">
        <v>57</v>
      </c>
      <c r="B146" s="537" t="s">
        <v>357</v>
      </c>
      <c r="C146" s="538"/>
      <c r="D146" s="539"/>
    </row>
    <row r="147" spans="1:4">
      <c r="A147" s="362" t="s">
        <v>60</v>
      </c>
      <c r="B147" s="522" t="s">
        <v>358</v>
      </c>
      <c r="C147" s="523"/>
      <c r="D147" s="524"/>
    </row>
    <row r="148" spans="1:4" ht="90.75" customHeight="1">
      <c r="A148" s="362" t="s">
        <v>63</v>
      </c>
      <c r="B148" s="522" t="s">
        <v>359</v>
      </c>
      <c r="C148" s="523"/>
      <c r="D148" s="524"/>
    </row>
    <row r="149" spans="1:4">
      <c r="A149" s="362" t="s">
        <v>66</v>
      </c>
      <c r="B149" s="522" t="s">
        <v>360</v>
      </c>
      <c r="C149" s="523"/>
      <c r="D149" s="524"/>
    </row>
    <row r="150" spans="1:4">
      <c r="A150" s="362" t="s">
        <v>68</v>
      </c>
      <c r="B150" s="522" t="s">
        <v>361</v>
      </c>
      <c r="C150" s="523"/>
      <c r="D150" s="524"/>
    </row>
    <row r="151" spans="1:4">
      <c r="A151" s="362" t="s">
        <v>70</v>
      </c>
      <c r="B151" s="522" t="s">
        <v>362</v>
      </c>
      <c r="C151" s="523"/>
      <c r="D151" s="524"/>
    </row>
    <row r="152" spans="1:4">
      <c r="A152" s="362" t="s">
        <v>284</v>
      </c>
      <c r="B152" s="522" t="s">
        <v>363</v>
      </c>
      <c r="C152" s="523"/>
      <c r="D152" s="524"/>
    </row>
    <row r="153" spans="1:4">
      <c r="A153" s="362" t="s">
        <v>286</v>
      </c>
      <c r="B153" s="522" t="s">
        <v>364</v>
      </c>
      <c r="C153" s="523"/>
      <c r="D153" s="524"/>
    </row>
    <row r="154" spans="1:4">
      <c r="A154" s="531" t="s">
        <v>302</v>
      </c>
      <c r="B154" s="532"/>
      <c r="C154" s="532"/>
      <c r="D154" s="533"/>
    </row>
    <row r="155" spans="1:4" ht="136.5" customHeight="1">
      <c r="A155" s="364" t="s">
        <v>57</v>
      </c>
      <c r="B155" s="534" t="s">
        <v>365</v>
      </c>
      <c r="C155" s="535"/>
      <c r="D155" s="536"/>
    </row>
    <row r="156" spans="1:4" ht="62.25" customHeight="1">
      <c r="A156" s="362" t="s">
        <v>60</v>
      </c>
      <c r="B156" s="522" t="s">
        <v>366</v>
      </c>
      <c r="C156" s="523"/>
      <c r="D156" s="524"/>
    </row>
    <row r="157" spans="1:4" ht="170.25" customHeight="1">
      <c r="A157" s="362" t="s">
        <v>63</v>
      </c>
      <c r="B157" s="522" t="s">
        <v>367</v>
      </c>
      <c r="C157" s="523"/>
      <c r="D157" s="524"/>
    </row>
    <row r="158" spans="1:4" ht="103.5" customHeight="1">
      <c r="A158" s="362" t="s">
        <v>66</v>
      </c>
      <c r="B158" s="522" t="s">
        <v>368</v>
      </c>
      <c r="C158" s="523"/>
      <c r="D158" s="524"/>
    </row>
    <row r="159" spans="1:4" ht="47.25" customHeight="1">
      <c r="A159" s="362" t="s">
        <v>68</v>
      </c>
      <c r="B159" s="522" t="s">
        <v>369</v>
      </c>
      <c r="C159" s="523"/>
      <c r="D159" s="524"/>
    </row>
    <row r="160" spans="1:4" ht="312" customHeight="1">
      <c r="A160" s="362" t="s">
        <v>70</v>
      </c>
      <c r="B160" s="522" t="s">
        <v>370</v>
      </c>
      <c r="C160" s="523"/>
      <c r="D160" s="524"/>
    </row>
    <row r="161" spans="1:4">
      <c r="A161" s="528" t="s">
        <v>309</v>
      </c>
      <c r="B161" s="529"/>
      <c r="C161" s="529"/>
      <c r="D161" s="530"/>
    </row>
    <row r="162" spans="1:4">
      <c r="A162" s="531" t="s">
        <v>371</v>
      </c>
      <c r="B162" s="532"/>
      <c r="C162" s="532"/>
      <c r="D162" s="533"/>
    </row>
    <row r="163" spans="1:4" ht="93" customHeight="1">
      <c r="A163" s="364" t="s">
        <v>57</v>
      </c>
      <c r="B163" s="534" t="s">
        <v>372</v>
      </c>
      <c r="C163" s="535"/>
      <c r="D163" s="536"/>
    </row>
    <row r="164" spans="1:4" ht="70.5" customHeight="1">
      <c r="A164" s="362" t="s">
        <v>60</v>
      </c>
      <c r="B164" s="522" t="s">
        <v>373</v>
      </c>
      <c r="C164" s="523"/>
      <c r="D164" s="524"/>
    </row>
    <row r="165" spans="1:4" ht="87" customHeight="1">
      <c r="A165" s="362" t="s">
        <v>63</v>
      </c>
      <c r="B165" s="522" t="s">
        <v>374</v>
      </c>
      <c r="C165" s="523"/>
      <c r="D165" s="524"/>
    </row>
    <row r="166" spans="1:4" ht="105" customHeight="1">
      <c r="A166" s="362" t="s">
        <v>66</v>
      </c>
      <c r="B166" s="522" t="s">
        <v>375</v>
      </c>
      <c r="C166" s="523"/>
      <c r="D166" s="524"/>
    </row>
    <row r="167" spans="1:4" ht="168.75" customHeight="1">
      <c r="A167" s="362" t="s">
        <v>68</v>
      </c>
      <c r="B167" s="525" t="s">
        <v>376</v>
      </c>
      <c r="C167" s="526"/>
      <c r="D167" s="527"/>
    </row>
    <row r="168" spans="1:4" ht="34.5" customHeight="1">
      <c r="A168" s="362" t="s">
        <v>284</v>
      </c>
      <c r="B168" s="521" t="s">
        <v>377</v>
      </c>
      <c r="C168" s="521"/>
      <c r="D168" s="521"/>
    </row>
  </sheetData>
  <mergeCells count="73">
    <mergeCell ref="A11:D11"/>
    <mergeCell ref="A5:D5"/>
    <mergeCell ref="A6:D6"/>
    <mergeCell ref="A7:D8"/>
    <mergeCell ref="A9:D9"/>
    <mergeCell ref="A10:D10"/>
    <mergeCell ref="A22:D22"/>
    <mergeCell ref="A13:D13"/>
    <mergeCell ref="C14:D14"/>
    <mergeCell ref="C15:D15"/>
    <mergeCell ref="C16:D16"/>
    <mergeCell ref="C17:D17"/>
    <mergeCell ref="A18:D18"/>
    <mergeCell ref="A19:B19"/>
    <mergeCell ref="C19:D19"/>
    <mergeCell ref="A20:B20"/>
    <mergeCell ref="C20:D20"/>
    <mergeCell ref="A21:D21"/>
    <mergeCell ref="A126:B126"/>
    <mergeCell ref="A130:D130"/>
    <mergeCell ref="A134:D134"/>
    <mergeCell ref="B135:C135"/>
    <mergeCell ref="A78:D78"/>
    <mergeCell ref="A87:D87"/>
    <mergeCell ref="A101:B101"/>
    <mergeCell ref="A106:D106"/>
    <mergeCell ref="A114:D114"/>
    <mergeCell ref="A119:D119"/>
    <mergeCell ref="A1:D1"/>
    <mergeCell ref="A2:D2"/>
    <mergeCell ref="A3:D3"/>
    <mergeCell ref="A4:D4"/>
    <mergeCell ref="A77:D77"/>
    <mergeCell ref="A72:B72"/>
    <mergeCell ref="A23:D23"/>
    <mergeCell ref="A24:D24"/>
    <mergeCell ref="C25:D25"/>
    <mergeCell ref="C26:D26"/>
    <mergeCell ref="C27:D27"/>
    <mergeCell ref="C28:D28"/>
    <mergeCell ref="C29:D29"/>
    <mergeCell ref="A31:D31"/>
    <mergeCell ref="A41:D41"/>
    <mergeCell ref="A42:D42"/>
    <mergeCell ref="A140:D140"/>
    <mergeCell ref="A141:D141"/>
    <mergeCell ref="A142:D142"/>
    <mergeCell ref="B143:D143"/>
    <mergeCell ref="B144:D144"/>
    <mergeCell ref="A145:D145"/>
    <mergeCell ref="B146:D146"/>
    <mergeCell ref="B147:D147"/>
    <mergeCell ref="B148:D148"/>
    <mergeCell ref="B149:D149"/>
    <mergeCell ref="B150:D150"/>
    <mergeCell ref="B151:D151"/>
    <mergeCell ref="B152:D152"/>
    <mergeCell ref="B153:D153"/>
    <mergeCell ref="A154:D154"/>
    <mergeCell ref="B155:D155"/>
    <mergeCell ref="B156:D156"/>
    <mergeCell ref="B157:D157"/>
    <mergeCell ref="B158:D158"/>
    <mergeCell ref="B159:D159"/>
    <mergeCell ref="B165:D165"/>
    <mergeCell ref="B166:D166"/>
    <mergeCell ref="B167:D167"/>
    <mergeCell ref="B168:D168"/>
    <mergeCell ref="B160:D160"/>
    <mergeCell ref="A161:D161"/>
    <mergeCell ref="A162:D162"/>
    <mergeCell ref="B163:D163"/>
    <mergeCell ref="B164:D164"/>
  </mergeCells>
  <pageMargins left="0.511811024" right="0.511811024" top="0.78740157499999996" bottom="0.78740157499999996" header="0.31496062000000002" footer="0.31496062000000002"/>
  <pageSetup paperSize="9" scale="73"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8"/>
  <sheetViews>
    <sheetView showGridLines="0" view="pageBreakPreview" topLeftCell="A54" zoomScale="90" zoomScaleNormal="90" zoomScaleSheetLayoutView="90" workbookViewId="0">
      <selection activeCell="E74" sqref="E74"/>
    </sheetView>
  </sheetViews>
  <sheetFormatPr defaultColWidth="9.140625" defaultRowHeight="15.75"/>
  <cols>
    <col min="1" max="1" width="13.140625" style="90" customWidth="1"/>
    <col min="2" max="2" width="73.5703125" style="90" customWidth="1"/>
    <col min="3" max="3" width="11.7109375" style="90" customWidth="1"/>
    <col min="4" max="4" width="20.140625" style="90" customWidth="1"/>
    <col min="5" max="5" width="28.140625" style="91" customWidth="1"/>
    <col min="6" max="6" width="11.42578125" style="91" bestFit="1" customWidth="1"/>
    <col min="7" max="16384" width="9.140625" style="91"/>
  </cols>
  <sheetData>
    <row r="1" spans="1:8" s="97" customFormat="1" ht="62.25" customHeight="1">
      <c r="A1" s="458"/>
      <c r="B1" s="458"/>
      <c r="C1" s="458"/>
      <c r="D1" s="458"/>
      <c r="E1" s="225"/>
      <c r="F1" s="225"/>
      <c r="G1" s="225"/>
      <c r="H1" s="225"/>
    </row>
    <row r="2" spans="1:8" s="97" customFormat="1" ht="15" customHeight="1">
      <c r="A2" s="458" t="s">
        <v>0</v>
      </c>
      <c r="B2" s="458"/>
      <c r="C2" s="458"/>
      <c r="D2" s="458"/>
      <c r="E2" s="225"/>
      <c r="F2" s="225"/>
      <c r="G2" s="225"/>
      <c r="H2" s="225"/>
    </row>
    <row r="3" spans="1:8" s="97" customFormat="1" ht="15" customHeight="1">
      <c r="A3" s="458" t="s">
        <v>1</v>
      </c>
      <c r="B3" s="458"/>
      <c r="C3" s="458"/>
      <c r="D3" s="458"/>
      <c r="E3" s="225"/>
      <c r="F3" s="225"/>
      <c r="G3" s="225"/>
      <c r="H3" s="225"/>
    </row>
    <row r="4" spans="1:8" s="97" customFormat="1" ht="15" customHeight="1" thickBot="1">
      <c r="A4" s="570" t="s">
        <v>2</v>
      </c>
      <c r="B4" s="570"/>
      <c r="C4" s="570"/>
      <c r="D4" s="570"/>
      <c r="E4" s="226"/>
      <c r="F4" s="226"/>
      <c r="G4" s="226"/>
      <c r="H4" s="226"/>
    </row>
    <row r="5" spans="1:8" ht="114.6" customHeight="1" thickBot="1">
      <c r="A5" s="571" t="s">
        <v>418</v>
      </c>
      <c r="B5" s="572"/>
      <c r="C5" s="572"/>
      <c r="D5" s="573"/>
    </row>
    <row r="6" spans="1:8" ht="46.5" customHeight="1">
      <c r="A6" s="574" t="s">
        <v>225</v>
      </c>
      <c r="B6" s="574"/>
      <c r="C6" s="574"/>
      <c r="D6" s="575"/>
    </row>
    <row r="7" spans="1:8" s="178" customFormat="1" ht="15.75" customHeight="1">
      <c r="A7" s="576" t="s">
        <v>226</v>
      </c>
      <c r="B7" s="576"/>
      <c r="C7" s="576"/>
      <c r="D7" s="577"/>
    </row>
    <row r="8" spans="1:8" s="178" customFormat="1">
      <c r="A8" s="578"/>
      <c r="B8" s="578"/>
      <c r="C8" s="578"/>
      <c r="D8" s="579"/>
    </row>
    <row r="9" spans="1:8" s="178" customFormat="1" ht="15.75" customHeight="1">
      <c r="A9" s="580" t="s">
        <v>227</v>
      </c>
      <c r="B9" s="581"/>
      <c r="C9" s="581"/>
      <c r="D9" s="582"/>
    </row>
    <row r="10" spans="1:8" s="178" customFormat="1" ht="15.75" customHeight="1">
      <c r="A10" s="583" t="s">
        <v>228</v>
      </c>
      <c r="B10" s="581"/>
      <c r="C10" s="581"/>
      <c r="D10" s="582"/>
    </row>
    <row r="11" spans="1:8" s="178" customFormat="1" ht="15.75" customHeight="1">
      <c r="A11" s="583" t="s">
        <v>229</v>
      </c>
      <c r="B11" s="581"/>
      <c r="C11" s="581"/>
      <c r="D11" s="582"/>
    </row>
    <row r="12" spans="1:8">
      <c r="A12" s="103"/>
      <c r="B12" s="103"/>
      <c r="C12" s="103"/>
      <c r="D12" s="103"/>
    </row>
    <row r="13" spans="1:8" s="178" customFormat="1" ht="15.75" customHeight="1">
      <c r="A13" s="551" t="s">
        <v>230</v>
      </c>
      <c r="B13" s="551"/>
      <c r="C13" s="551"/>
      <c r="D13" s="552"/>
    </row>
    <row r="14" spans="1:8" s="178" customFormat="1" ht="15.75" customHeight="1">
      <c r="A14" s="105" t="s">
        <v>57</v>
      </c>
      <c r="B14" s="123" t="s">
        <v>231</v>
      </c>
      <c r="C14" s="556"/>
      <c r="D14" s="557"/>
    </row>
    <row r="15" spans="1:8" s="178" customFormat="1" ht="15.75" customHeight="1">
      <c r="A15" s="105" t="s">
        <v>60</v>
      </c>
      <c r="B15" s="123" t="s">
        <v>232</v>
      </c>
      <c r="C15" s="584" t="s">
        <v>233</v>
      </c>
      <c r="D15" s="585"/>
    </row>
    <row r="16" spans="1:8" s="178" customFormat="1" ht="69.75" customHeight="1">
      <c r="A16" s="105" t="s">
        <v>63</v>
      </c>
      <c r="B16" s="123" t="s">
        <v>234</v>
      </c>
      <c r="C16" s="610" t="s">
        <v>419</v>
      </c>
      <c r="D16" s="611"/>
    </row>
    <row r="17" spans="1:9" s="178" customFormat="1">
      <c r="A17" s="105" t="s">
        <v>66</v>
      </c>
      <c r="B17" s="123" t="s">
        <v>236</v>
      </c>
      <c r="C17" s="584" t="s">
        <v>392</v>
      </c>
      <c r="D17" s="585"/>
    </row>
    <row r="18" spans="1:9" s="178" customFormat="1" ht="20.25" customHeight="1">
      <c r="A18" s="551" t="s">
        <v>237</v>
      </c>
      <c r="B18" s="551"/>
      <c r="C18" s="551"/>
      <c r="D18" s="552"/>
    </row>
    <row r="19" spans="1:9" s="178" customFormat="1" ht="15.75" customHeight="1">
      <c r="A19" s="584" t="s">
        <v>238</v>
      </c>
      <c r="B19" s="586"/>
      <c r="C19" s="584" t="s">
        <v>16</v>
      </c>
      <c r="D19" s="585"/>
    </row>
    <row r="20" spans="1:9" s="178" customFormat="1" ht="18.75">
      <c r="A20" s="587" t="s">
        <v>420</v>
      </c>
      <c r="B20" s="588"/>
      <c r="C20" s="587">
        <v>2</v>
      </c>
      <c r="D20" s="589"/>
    </row>
    <row r="21" spans="1:9" s="178" customFormat="1">
      <c r="A21" s="568"/>
      <c r="B21" s="568"/>
      <c r="C21" s="568"/>
      <c r="D21" s="569"/>
    </row>
    <row r="22" spans="1:9" ht="15.75" customHeight="1">
      <c r="A22" s="590" t="s">
        <v>240</v>
      </c>
      <c r="B22" s="591"/>
      <c r="C22" s="591"/>
      <c r="D22" s="592"/>
    </row>
    <row r="23" spans="1:9" ht="16.5" customHeight="1">
      <c r="A23" s="543" t="s">
        <v>241</v>
      </c>
      <c r="B23" s="593"/>
      <c r="C23" s="593"/>
      <c r="D23" s="544"/>
    </row>
    <row r="24" spans="1:9" ht="15.75" customHeight="1">
      <c r="A24" s="594" t="s">
        <v>242</v>
      </c>
      <c r="B24" s="595"/>
      <c r="C24" s="595"/>
      <c r="D24" s="596"/>
    </row>
    <row r="25" spans="1:9" ht="16.5" customHeight="1">
      <c r="A25" s="104">
        <v>1</v>
      </c>
      <c r="B25" s="441" t="s">
        <v>243</v>
      </c>
      <c r="C25" s="558" t="s">
        <v>244</v>
      </c>
      <c r="D25" s="559"/>
    </row>
    <row r="26" spans="1:9" ht="15.75" customHeight="1">
      <c r="A26" s="104">
        <v>2</v>
      </c>
      <c r="B26" s="441" t="s">
        <v>245</v>
      </c>
      <c r="C26" s="558" t="s">
        <v>421</v>
      </c>
      <c r="D26" s="559"/>
    </row>
    <row r="27" spans="1:9" ht="18.75">
      <c r="A27" s="104">
        <v>3</v>
      </c>
      <c r="B27" s="131" t="s">
        <v>396</v>
      </c>
      <c r="C27" s="560">
        <v>0</v>
      </c>
      <c r="D27" s="561"/>
      <c r="E27" s="136" t="s">
        <v>422</v>
      </c>
      <c r="I27" s="136"/>
    </row>
    <row r="28" spans="1:9">
      <c r="A28" s="104">
        <v>4</v>
      </c>
      <c r="B28" s="131" t="s">
        <v>249</v>
      </c>
      <c r="C28" s="558" t="s">
        <v>423</v>
      </c>
      <c r="D28" s="559"/>
    </row>
    <row r="29" spans="1:9" ht="36" customHeight="1">
      <c r="A29" s="104">
        <v>5</v>
      </c>
      <c r="B29" s="131" t="s">
        <v>251</v>
      </c>
      <c r="C29" s="562" t="s">
        <v>252</v>
      </c>
      <c r="D29" s="563"/>
    </row>
    <row r="30" spans="1:9">
      <c r="A30" s="369"/>
      <c r="B30" s="369"/>
      <c r="C30" s="369"/>
      <c r="D30" s="370"/>
    </row>
    <row r="31" spans="1:9" ht="15.75" customHeight="1">
      <c r="A31" s="550" t="s">
        <v>253</v>
      </c>
      <c r="B31" s="551"/>
      <c r="C31" s="551"/>
      <c r="D31" s="552"/>
    </row>
    <row r="32" spans="1:9" s="90" customFormat="1">
      <c r="A32" s="96">
        <v>1</v>
      </c>
      <c r="B32" s="440" t="s">
        <v>399</v>
      </c>
      <c r="C32" s="96" t="s">
        <v>152</v>
      </c>
      <c r="D32" s="96" t="s">
        <v>153</v>
      </c>
    </row>
    <row r="33" spans="1:5" ht="15.75" customHeight="1">
      <c r="A33" s="105" t="s">
        <v>57</v>
      </c>
      <c r="B33" s="441" t="s">
        <v>400</v>
      </c>
      <c r="C33" s="104"/>
      <c r="D33" s="180">
        <f>C27</f>
        <v>0</v>
      </c>
    </row>
    <row r="34" spans="1:5">
      <c r="A34" s="105" t="s">
        <v>60</v>
      </c>
      <c r="B34" s="441" t="s">
        <v>256</v>
      </c>
      <c r="C34" s="106">
        <v>0.3</v>
      </c>
      <c r="D34" s="180">
        <f>C34*D33</f>
        <v>0</v>
      </c>
    </row>
    <row r="35" spans="1:5">
      <c r="A35" s="105" t="s">
        <v>63</v>
      </c>
      <c r="B35" s="441" t="s">
        <v>257</v>
      </c>
      <c r="C35" s="107"/>
      <c r="D35" s="181"/>
    </row>
    <row r="36" spans="1:5">
      <c r="A36" s="105" t="s">
        <v>66</v>
      </c>
      <c r="B36" s="441" t="s">
        <v>258</v>
      </c>
      <c r="C36" s="107"/>
      <c r="D36" s="181"/>
    </row>
    <row r="37" spans="1:5" s="90" customFormat="1">
      <c r="A37" s="105" t="s">
        <v>68</v>
      </c>
      <c r="B37" s="441" t="s">
        <v>259</v>
      </c>
      <c r="C37" s="107"/>
      <c r="D37" s="181"/>
    </row>
    <row r="38" spans="1:5" s="90" customFormat="1">
      <c r="A38" s="105" t="s">
        <v>70</v>
      </c>
      <c r="B38" s="441" t="s">
        <v>260</v>
      </c>
      <c r="C38" s="107"/>
      <c r="D38" s="181"/>
    </row>
    <row r="39" spans="1:5" s="90" customFormat="1" ht="15.75" customHeight="1">
      <c r="A39" s="105" t="s">
        <v>261</v>
      </c>
      <c r="B39" s="441" t="s">
        <v>71</v>
      </c>
      <c r="C39" s="107"/>
      <c r="D39" s="181"/>
    </row>
    <row r="40" spans="1:5" s="90" customFormat="1">
      <c r="A40" s="446"/>
      <c r="B40" s="442" t="s">
        <v>262</v>
      </c>
      <c r="C40" s="444"/>
      <c r="D40" s="135">
        <f>SUM(D33:D39)</f>
        <v>0</v>
      </c>
    </row>
    <row r="41" spans="1:5" s="90" customFormat="1">
      <c r="A41" s="564"/>
      <c r="B41" s="565"/>
      <c r="C41" s="565"/>
      <c r="D41" s="566"/>
    </row>
    <row r="42" spans="1:5" s="90" customFormat="1">
      <c r="A42" s="550" t="s">
        <v>263</v>
      </c>
      <c r="B42" s="551"/>
      <c r="C42" s="551"/>
      <c r="D42" s="552"/>
    </row>
    <row r="43" spans="1:5" ht="15.75" customHeight="1">
      <c r="A43" s="118" t="s">
        <v>264</v>
      </c>
      <c r="B43" s="443" t="s">
        <v>265</v>
      </c>
      <c r="C43" s="118" t="s">
        <v>152</v>
      </c>
      <c r="D43" s="118" t="s">
        <v>153</v>
      </c>
    </row>
    <row r="44" spans="1:5">
      <c r="A44" s="105" t="s">
        <v>57</v>
      </c>
      <c r="B44" s="441" t="s">
        <v>266</v>
      </c>
      <c r="C44" s="182">
        <f>1/12</f>
        <v>8.3333333333333329E-2</v>
      </c>
      <c r="D44" s="133">
        <f>C44*D$40</f>
        <v>0</v>
      </c>
      <c r="E44" s="136" t="s">
        <v>267</v>
      </c>
    </row>
    <row r="45" spans="1:5">
      <c r="A45" s="105" t="s">
        <v>60</v>
      </c>
      <c r="B45" s="439" t="s">
        <v>268</v>
      </c>
      <c r="C45" s="329">
        <f>SUM(C46:C47)</f>
        <v>0.12121212121212122</v>
      </c>
      <c r="D45" s="133">
        <f>D40*C45</f>
        <v>0</v>
      </c>
      <c r="E45" s="136" t="s">
        <v>267</v>
      </c>
    </row>
    <row r="46" spans="1:5">
      <c r="A46" s="105" t="s">
        <v>269</v>
      </c>
      <c r="B46" s="441" t="s">
        <v>270</v>
      </c>
      <c r="C46" s="329">
        <f>1/11</f>
        <v>9.0909090909090912E-2</v>
      </c>
      <c r="D46" s="133">
        <f>C46*D40</f>
        <v>0</v>
      </c>
      <c r="E46" s="136" t="s">
        <v>267</v>
      </c>
    </row>
    <row r="47" spans="1:5">
      <c r="A47" s="105" t="s">
        <v>271</v>
      </c>
      <c r="B47" s="441" t="s">
        <v>272</v>
      </c>
      <c r="C47" s="346">
        <f>(1/3)/11</f>
        <v>3.03030303030303E-2</v>
      </c>
      <c r="D47" s="133">
        <f>C47*D40</f>
        <v>0</v>
      </c>
      <c r="E47" s="136" t="s">
        <v>267</v>
      </c>
    </row>
    <row r="48" spans="1:5">
      <c r="A48" s="105"/>
      <c r="B48" s="439" t="s">
        <v>273</v>
      </c>
      <c r="C48" s="335"/>
      <c r="D48" s="134">
        <f>D44+D45</f>
        <v>0</v>
      </c>
    </row>
    <row r="49" spans="1:6">
      <c r="A49" s="105" t="s">
        <v>63</v>
      </c>
      <c r="B49" s="441" t="s">
        <v>274</v>
      </c>
      <c r="C49" s="335">
        <f>C60</f>
        <v>0.16800000000000001</v>
      </c>
      <c r="D49" s="133">
        <f>C49*D48</f>
        <v>0</v>
      </c>
    </row>
    <row r="50" spans="1:6">
      <c r="A50" s="110"/>
      <c r="B50" s="442" t="s">
        <v>275</v>
      </c>
      <c r="C50" s="182"/>
      <c r="D50" s="134">
        <f>D48+D49</f>
        <v>0</v>
      </c>
    </row>
    <row r="51" spans="1:6">
      <c r="A51" s="96" t="s">
        <v>276</v>
      </c>
      <c r="B51" s="440" t="s">
        <v>277</v>
      </c>
      <c r="C51" s="96" t="s">
        <v>152</v>
      </c>
      <c r="D51" s="96" t="s">
        <v>153</v>
      </c>
    </row>
    <row r="52" spans="1:6" ht="15.75" customHeight="1">
      <c r="A52" s="105" t="s">
        <v>57</v>
      </c>
      <c r="B52" s="441" t="s">
        <v>278</v>
      </c>
      <c r="C52" s="182">
        <v>0</v>
      </c>
      <c r="D52" s="180">
        <f>C52*D$40</f>
        <v>0</v>
      </c>
    </row>
    <row r="53" spans="1:6" ht="15.75" customHeight="1">
      <c r="A53" s="105" t="s">
        <v>60</v>
      </c>
      <c r="B53" s="441" t="s">
        <v>279</v>
      </c>
      <c r="C53" s="182">
        <v>2.5000000000000001E-2</v>
      </c>
      <c r="D53" s="180">
        <f t="shared" ref="D53" si="0">C53*D$40</f>
        <v>0</v>
      </c>
    </row>
    <row r="54" spans="1:6" s="92" customFormat="1" ht="15.75" customHeight="1">
      <c r="A54" s="105" t="s">
        <v>63</v>
      </c>
      <c r="B54" s="441" t="s">
        <v>280</v>
      </c>
      <c r="C54" s="183">
        <v>0.03</v>
      </c>
      <c r="D54" s="180">
        <f>C54*D$40</f>
        <v>0</v>
      </c>
    </row>
    <row r="55" spans="1:6" ht="15.75" customHeight="1">
      <c r="A55" s="105" t="s">
        <v>66</v>
      </c>
      <c r="B55" s="441" t="s">
        <v>281</v>
      </c>
      <c r="C55" s="182">
        <v>1.4999999999999999E-2</v>
      </c>
      <c r="D55" s="180">
        <f t="shared" ref="D55:D59" si="1">C55*D$40</f>
        <v>0</v>
      </c>
      <c r="E55" s="102"/>
    </row>
    <row r="56" spans="1:6" ht="15.75" customHeight="1">
      <c r="A56" s="105" t="s">
        <v>68</v>
      </c>
      <c r="B56" s="441" t="s">
        <v>282</v>
      </c>
      <c r="C56" s="182">
        <v>0.01</v>
      </c>
      <c r="D56" s="180">
        <f t="shared" si="1"/>
        <v>0</v>
      </c>
    </row>
    <row r="57" spans="1:6" ht="15.75" customHeight="1">
      <c r="A57" s="105" t="s">
        <v>70</v>
      </c>
      <c r="B57" s="441" t="s">
        <v>283</v>
      </c>
      <c r="C57" s="182">
        <v>6.0000000000000001E-3</v>
      </c>
      <c r="D57" s="180">
        <f t="shared" si="1"/>
        <v>0</v>
      </c>
    </row>
    <row r="58" spans="1:6" ht="15.75" customHeight="1">
      <c r="A58" s="105" t="s">
        <v>284</v>
      </c>
      <c r="B58" s="441" t="s">
        <v>285</v>
      </c>
      <c r="C58" s="182">
        <v>2E-3</v>
      </c>
      <c r="D58" s="180">
        <f t="shared" si="1"/>
        <v>0</v>
      </c>
    </row>
    <row r="59" spans="1:6" ht="15.75" customHeight="1">
      <c r="A59" s="105" t="s">
        <v>286</v>
      </c>
      <c r="B59" s="441" t="s">
        <v>287</v>
      </c>
      <c r="C59" s="182">
        <v>0.08</v>
      </c>
      <c r="D59" s="180">
        <f t="shared" si="1"/>
        <v>0</v>
      </c>
    </row>
    <row r="60" spans="1:6" ht="15.75" customHeight="1">
      <c r="A60" s="110"/>
      <c r="B60" s="442" t="s">
        <v>288</v>
      </c>
      <c r="C60" s="184">
        <f>SUM(C52:C59)</f>
        <v>0.16800000000000001</v>
      </c>
      <c r="D60" s="336">
        <f>ROUND(SUM(D52:D59),2)</f>
        <v>0</v>
      </c>
    </row>
    <row r="61" spans="1:6" s="90" customFormat="1" ht="15.75" customHeight="1">
      <c r="A61" s="96" t="s">
        <v>289</v>
      </c>
      <c r="B61" s="129" t="s">
        <v>290</v>
      </c>
      <c r="C61" s="96"/>
      <c r="D61" s="96" t="s">
        <v>153</v>
      </c>
    </row>
    <row r="62" spans="1:6" s="90" customFormat="1" ht="15.75" customHeight="1">
      <c r="A62" s="105" t="s">
        <v>57</v>
      </c>
      <c r="B62" s="441" t="s">
        <v>401</v>
      </c>
      <c r="C62" s="185"/>
      <c r="D62" s="186">
        <f>C63*44-(D33*0.06)</f>
        <v>0</v>
      </c>
      <c r="F62" s="93"/>
    </row>
    <row r="63" spans="1:6" s="90" customFormat="1" ht="15.75" customHeight="1">
      <c r="A63" s="105"/>
      <c r="B63" s="441" t="s">
        <v>292</v>
      </c>
      <c r="C63" s="187">
        <v>0</v>
      </c>
      <c r="D63" s="186"/>
      <c r="F63" s="93"/>
    </row>
    <row r="64" spans="1:6" s="90" customFormat="1" ht="15.75" customHeight="1">
      <c r="A64" s="105"/>
      <c r="B64" s="441" t="s">
        <v>293</v>
      </c>
      <c r="C64" s="188">
        <v>2</v>
      </c>
      <c r="D64" s="186"/>
      <c r="F64" s="93"/>
    </row>
    <row r="65" spans="1:6" s="90" customFormat="1" ht="15.75" customHeight="1">
      <c r="A65" s="105" t="s">
        <v>60</v>
      </c>
      <c r="B65" s="441" t="s">
        <v>402</v>
      </c>
      <c r="C65" s="217"/>
      <c r="D65" s="218">
        <v>0</v>
      </c>
      <c r="E65" s="136" t="s">
        <v>403</v>
      </c>
      <c r="F65" s="94"/>
    </row>
    <row r="66" spans="1:6" s="90" customFormat="1" ht="15.75" customHeight="1">
      <c r="A66" s="445" t="s">
        <v>63</v>
      </c>
      <c r="B66" s="441" t="s">
        <v>404</v>
      </c>
      <c r="C66" s="217"/>
      <c r="D66" s="218"/>
      <c r="E66" s="136"/>
      <c r="F66" s="94"/>
    </row>
    <row r="67" spans="1:6" s="90" customFormat="1" ht="15.75" customHeight="1">
      <c r="A67" s="445"/>
      <c r="B67" s="441" t="s">
        <v>405</v>
      </c>
      <c r="C67" s="219">
        <v>0</v>
      </c>
      <c r="D67" s="218">
        <f>C67*C68</f>
        <v>0</v>
      </c>
      <c r="E67" s="136" t="s">
        <v>406</v>
      </c>
      <c r="F67" s="94"/>
    </row>
    <row r="68" spans="1:6" s="90" customFormat="1" ht="15.75" customHeight="1">
      <c r="A68" s="445"/>
      <c r="B68" s="441" t="s">
        <v>407</v>
      </c>
      <c r="C68" s="220">
        <v>22</v>
      </c>
      <c r="D68" s="218"/>
      <c r="E68" s="136"/>
    </row>
    <row r="69" spans="1:6" s="90" customFormat="1" ht="15.75" customHeight="1">
      <c r="A69" s="105" t="s">
        <v>66</v>
      </c>
      <c r="B69" s="441" t="s">
        <v>296</v>
      </c>
      <c r="C69" s="192"/>
      <c r="D69" s="179">
        <v>0</v>
      </c>
      <c r="E69" s="136" t="s">
        <v>297</v>
      </c>
    </row>
    <row r="70" spans="1:6" s="90" customFormat="1" ht="15.75" customHeight="1">
      <c r="A70" s="105" t="s">
        <v>68</v>
      </c>
      <c r="B70" s="441" t="s">
        <v>298</v>
      </c>
      <c r="C70" s="221"/>
      <c r="D70" s="218">
        <f>D65*0.5/12</f>
        <v>0</v>
      </c>
      <c r="E70" s="136" t="s">
        <v>408</v>
      </c>
      <c r="F70" s="215"/>
    </row>
    <row r="71" spans="1:6" s="90" customFormat="1" ht="15.75" customHeight="1">
      <c r="A71" s="104"/>
      <c r="B71" s="442" t="s">
        <v>288</v>
      </c>
      <c r="C71" s="184"/>
      <c r="D71" s="134">
        <f>SUM(D62:D70)</f>
        <v>0</v>
      </c>
    </row>
    <row r="72" spans="1:6" ht="15.75" customHeight="1">
      <c r="A72" s="550" t="s">
        <v>300</v>
      </c>
      <c r="B72" s="551"/>
      <c r="C72" s="96" t="s">
        <v>152</v>
      </c>
      <c r="D72" s="96" t="s">
        <v>153</v>
      </c>
    </row>
    <row r="73" spans="1:6" ht="15.75" customHeight="1">
      <c r="A73" s="105" t="s">
        <v>264</v>
      </c>
      <c r="B73" s="441" t="s">
        <v>301</v>
      </c>
      <c r="C73" s="182"/>
      <c r="D73" s="180">
        <f>D50</f>
        <v>0</v>
      </c>
    </row>
    <row r="74" spans="1:6" ht="15.75" customHeight="1">
      <c r="A74" s="105" t="s">
        <v>276</v>
      </c>
      <c r="B74" s="441" t="s">
        <v>277</v>
      </c>
      <c r="C74" s="182">
        <f>C60</f>
        <v>0.16800000000000001</v>
      </c>
      <c r="D74" s="180">
        <f>D60</f>
        <v>0</v>
      </c>
    </row>
    <row r="75" spans="1:6" s="92" customFormat="1" ht="15.75" customHeight="1">
      <c r="A75" s="105" t="s">
        <v>289</v>
      </c>
      <c r="B75" s="441" t="s">
        <v>290</v>
      </c>
      <c r="C75" s="183"/>
      <c r="D75" s="180">
        <f>D71</f>
        <v>0</v>
      </c>
    </row>
    <row r="76" spans="1:6" ht="15.75" customHeight="1">
      <c r="A76" s="446"/>
      <c r="B76" s="442" t="s">
        <v>275</v>
      </c>
      <c r="C76" s="194"/>
      <c r="D76" s="195">
        <f>D73+D74+D75</f>
        <v>0</v>
      </c>
    </row>
    <row r="77" spans="1:6">
      <c r="A77" s="567"/>
      <c r="B77" s="568"/>
      <c r="C77" s="568"/>
      <c r="D77" s="569"/>
    </row>
    <row r="78" spans="1:6" s="90" customFormat="1">
      <c r="A78" s="550" t="s">
        <v>302</v>
      </c>
      <c r="B78" s="551"/>
      <c r="C78" s="551"/>
      <c r="D78" s="552"/>
    </row>
    <row r="79" spans="1:6" s="95" customFormat="1">
      <c r="A79" s="119" t="s">
        <v>57</v>
      </c>
      <c r="B79" s="441" t="s">
        <v>303</v>
      </c>
      <c r="C79" s="351">
        <f>100%*(1/12)*5.55%</f>
        <v>4.6249999999999998E-3</v>
      </c>
      <c r="D79" s="352">
        <f>C79*D$40</f>
        <v>0</v>
      </c>
    </row>
    <row r="80" spans="1:6" s="90" customFormat="1" ht="15.75" customHeight="1">
      <c r="A80" s="105" t="s">
        <v>60</v>
      </c>
      <c r="B80" s="441" t="s">
        <v>304</v>
      </c>
      <c r="C80" s="111">
        <f>8%*C79</f>
        <v>3.6999999999999999E-4</v>
      </c>
      <c r="D80" s="180">
        <f>C80*D40</f>
        <v>0</v>
      </c>
    </row>
    <row r="81" spans="1:5" s="90" customFormat="1">
      <c r="A81" s="105" t="s">
        <v>63</v>
      </c>
      <c r="B81" s="441" t="s">
        <v>385</v>
      </c>
      <c r="C81" s="111">
        <f>(((1+0.0833+0.0833+0.0278)*0.4*0.08)*50%)*0.0555</f>
        <v>1.0606272E-3</v>
      </c>
      <c r="D81" s="180">
        <f>C81*(D$40+$D$48)</f>
        <v>0</v>
      </c>
      <c r="E81" s="136" t="s">
        <v>267</v>
      </c>
    </row>
    <row r="82" spans="1:5" s="90" customFormat="1">
      <c r="A82" s="444" t="s">
        <v>66</v>
      </c>
      <c r="B82" s="441" t="s">
        <v>306</v>
      </c>
      <c r="C82" s="194">
        <v>1.9400000000000001E-2</v>
      </c>
      <c r="D82" s="197">
        <f>C82*D40</f>
        <v>0</v>
      </c>
    </row>
    <row r="83" spans="1:5" s="90" customFormat="1" ht="15.75" customHeight="1">
      <c r="A83" s="105" t="s">
        <v>68</v>
      </c>
      <c r="B83" s="349" t="s">
        <v>307</v>
      </c>
      <c r="C83" s="328">
        <f>C60</f>
        <v>0.16800000000000001</v>
      </c>
      <c r="D83" s="180">
        <f>D82*C83</f>
        <v>0</v>
      </c>
    </row>
    <row r="84" spans="1:5" s="90" customFormat="1" ht="15.75" customHeight="1">
      <c r="A84" s="105" t="s">
        <v>70</v>
      </c>
      <c r="B84" s="441" t="s">
        <v>386</v>
      </c>
      <c r="C84" s="111">
        <f>(((1+0.0833+0.0833+0.0278)*0.4*0.08)*50%)*90%</f>
        <v>1.719936E-2</v>
      </c>
      <c r="D84" s="180">
        <f>C84*(D$40+$D$48)</f>
        <v>0</v>
      </c>
      <c r="E84" s="136" t="s">
        <v>267</v>
      </c>
    </row>
    <row r="85" spans="1:5" s="90" customFormat="1">
      <c r="A85" s="105"/>
      <c r="B85" s="442" t="s">
        <v>275</v>
      </c>
      <c r="C85" s="182"/>
      <c r="D85" s="134">
        <f>SUM(D79:D84)</f>
        <v>0</v>
      </c>
    </row>
    <row r="86" spans="1:5" ht="15.75" customHeight="1">
      <c r="A86" s="198"/>
      <c r="B86" s="198"/>
      <c r="C86" s="198"/>
      <c r="D86" s="371"/>
    </row>
    <row r="87" spans="1:5" ht="15.75" customHeight="1">
      <c r="A87" s="553" t="s">
        <v>309</v>
      </c>
      <c r="B87" s="554"/>
      <c r="C87" s="554"/>
      <c r="D87" s="555"/>
    </row>
    <row r="88" spans="1:5" s="90" customFormat="1" ht="15.75" customHeight="1">
      <c r="A88" s="96" t="s">
        <v>310</v>
      </c>
      <c r="B88" s="440" t="s">
        <v>311</v>
      </c>
      <c r="C88" s="96" t="s">
        <v>152</v>
      </c>
      <c r="D88" s="96" t="s">
        <v>153</v>
      </c>
    </row>
    <row r="89" spans="1:5" s="90" customFormat="1" ht="15.75" customHeight="1">
      <c r="A89" s="105" t="s">
        <v>57</v>
      </c>
      <c r="B89" s="441" t="s">
        <v>312</v>
      </c>
      <c r="C89" s="337">
        <f>1/12</f>
        <v>8.3333333333333329E-2</v>
      </c>
      <c r="D89" s="338">
        <f>D50*C89</f>
        <v>0</v>
      </c>
    </row>
    <row r="90" spans="1:5" s="90" customFormat="1" ht="15.75" customHeight="1">
      <c r="A90" s="444" t="s">
        <v>60</v>
      </c>
      <c r="B90" s="441" t="s">
        <v>313</v>
      </c>
      <c r="C90" s="339">
        <v>2.8E-3</v>
      </c>
      <c r="D90" s="197">
        <f>C90*(D$40+$D$48)</f>
        <v>0</v>
      </c>
    </row>
    <row r="91" spans="1:5" s="90" customFormat="1" ht="15.75" customHeight="1">
      <c r="A91" s="444" t="s">
        <v>63</v>
      </c>
      <c r="B91" s="441" t="s">
        <v>314</v>
      </c>
      <c r="C91" s="339">
        <v>2.0000000000000001E-4</v>
      </c>
      <c r="D91" s="197">
        <f>C91*(D$40+$D$48)</f>
        <v>0</v>
      </c>
    </row>
    <row r="92" spans="1:5" s="90" customFormat="1" ht="15.75" customHeight="1">
      <c r="A92" s="444" t="s">
        <v>66</v>
      </c>
      <c r="B92" s="441" t="s">
        <v>315</v>
      </c>
      <c r="C92" s="339">
        <v>2.9999999999999997E-4</v>
      </c>
      <c r="D92" s="197">
        <f>C92*(D$40+$D$48)</f>
        <v>0</v>
      </c>
    </row>
    <row r="93" spans="1:5" ht="15.75" customHeight="1">
      <c r="A93" s="444" t="s">
        <v>68</v>
      </c>
      <c r="B93" s="441" t="s">
        <v>316</v>
      </c>
      <c r="C93" s="339">
        <v>2.9999999999999997E-4</v>
      </c>
      <c r="D93" s="197">
        <f>C93*(D$40+$D$48)</f>
        <v>0</v>
      </c>
    </row>
    <row r="94" spans="1:5" s="90" customFormat="1" ht="15.75" customHeight="1">
      <c r="A94" s="105" t="s">
        <v>70</v>
      </c>
      <c r="B94" s="441" t="s">
        <v>317</v>
      </c>
      <c r="C94" s="335">
        <v>0</v>
      </c>
      <c r="D94" s="180">
        <f>C94*(D$40+D$48)</f>
        <v>0</v>
      </c>
    </row>
    <row r="95" spans="1:5" s="90" customFormat="1">
      <c r="A95" s="350"/>
      <c r="B95" s="138" t="s">
        <v>273</v>
      </c>
      <c r="C95" s="335"/>
      <c r="D95" s="180">
        <f>SUM(D89:D94)</f>
        <v>0</v>
      </c>
    </row>
    <row r="96" spans="1:5" s="90" customFormat="1">
      <c r="A96" s="105" t="s">
        <v>284</v>
      </c>
      <c r="B96" s="441" t="s">
        <v>318</v>
      </c>
      <c r="C96" s="335"/>
      <c r="D96" s="334">
        <f>D95*C60</f>
        <v>0</v>
      </c>
    </row>
    <row r="97" spans="1:4" s="90" customFormat="1">
      <c r="A97" s="105"/>
      <c r="B97" s="442" t="s">
        <v>275</v>
      </c>
      <c r="C97" s="105"/>
      <c r="D97" s="367">
        <f>SUM(D95:D96)</f>
        <v>0</v>
      </c>
    </row>
    <row r="98" spans="1:4" s="90" customFormat="1" ht="15.75" customHeight="1">
      <c r="A98" s="96" t="s">
        <v>319</v>
      </c>
      <c r="B98" s="440" t="s">
        <v>320</v>
      </c>
      <c r="C98" s="96" t="s">
        <v>152</v>
      </c>
      <c r="D98" s="96" t="s">
        <v>153</v>
      </c>
    </row>
    <row r="99" spans="1:4" s="90" customFormat="1" ht="15.75" customHeight="1">
      <c r="A99" s="105" t="s">
        <v>57</v>
      </c>
      <c r="B99" s="441" t="s">
        <v>321</v>
      </c>
      <c r="C99" s="112"/>
      <c r="D99" s="199" t="s">
        <v>322</v>
      </c>
    </row>
    <row r="100" spans="1:4">
      <c r="A100" s="446"/>
      <c r="B100" s="442" t="s">
        <v>275</v>
      </c>
      <c r="C100" s="112"/>
      <c r="D100" s="199"/>
    </row>
    <row r="101" spans="1:4" s="90" customFormat="1" ht="15.75" customHeight="1">
      <c r="A101" s="550" t="s">
        <v>323</v>
      </c>
      <c r="B101" s="551"/>
      <c r="C101" s="96"/>
      <c r="D101" s="96" t="s">
        <v>153</v>
      </c>
    </row>
    <row r="102" spans="1:4" s="90" customFormat="1" ht="15.75" customHeight="1">
      <c r="A102" s="105" t="s">
        <v>310</v>
      </c>
      <c r="B102" s="441" t="s">
        <v>324</v>
      </c>
      <c r="C102" s="112"/>
      <c r="D102" s="313">
        <f>D97</f>
        <v>0</v>
      </c>
    </row>
    <row r="103" spans="1:4">
      <c r="A103" s="184" t="s">
        <v>319</v>
      </c>
      <c r="B103" s="200" t="s">
        <v>320</v>
      </c>
      <c r="C103" s="182"/>
      <c r="D103" s="199" t="s">
        <v>322</v>
      </c>
    </row>
    <row r="104" spans="1:4">
      <c r="A104" s="182"/>
      <c r="B104" s="212" t="s">
        <v>275</v>
      </c>
      <c r="C104" s="182"/>
      <c r="D104" s="133">
        <f>D102</f>
        <v>0</v>
      </c>
    </row>
    <row r="105" spans="1:4" ht="15.75" customHeight="1">
      <c r="A105" s="202"/>
      <c r="B105" s="202"/>
      <c r="C105" s="202"/>
      <c r="D105" s="372"/>
    </row>
    <row r="106" spans="1:4">
      <c r="A106" s="553" t="s">
        <v>325</v>
      </c>
      <c r="B106" s="554"/>
      <c r="C106" s="554"/>
      <c r="D106" s="555"/>
    </row>
    <row r="107" spans="1:4" ht="15.75" customHeight="1">
      <c r="A107" s="105">
        <v>5</v>
      </c>
      <c r="B107" s="439" t="s">
        <v>326</v>
      </c>
      <c r="C107" s="105" t="s">
        <v>152</v>
      </c>
      <c r="D107" s="105" t="s">
        <v>153</v>
      </c>
    </row>
    <row r="108" spans="1:4">
      <c r="A108" s="105" t="s">
        <v>57</v>
      </c>
      <c r="B108" s="441" t="s">
        <v>327</v>
      </c>
      <c r="C108" s="107"/>
      <c r="D108" s="179">
        <f>'Uniformes e EPI'!J25</f>
        <v>0</v>
      </c>
    </row>
    <row r="109" spans="1:4">
      <c r="A109" s="105" t="s">
        <v>60</v>
      </c>
      <c r="B109" s="441" t="s">
        <v>328</v>
      </c>
      <c r="C109" s="113"/>
      <c r="D109" s="203"/>
    </row>
    <row r="110" spans="1:4" ht="15.75" customHeight="1">
      <c r="A110" s="105" t="s">
        <v>63</v>
      </c>
      <c r="B110" s="441" t="s">
        <v>329</v>
      </c>
      <c r="C110" s="113"/>
      <c r="D110" s="203"/>
    </row>
    <row r="111" spans="1:4">
      <c r="A111" s="105" t="s">
        <v>66</v>
      </c>
      <c r="B111" s="441" t="s">
        <v>330</v>
      </c>
      <c r="C111" s="107"/>
      <c r="D111" s="179">
        <f>'Uniformes e EPI'!J17</f>
        <v>0</v>
      </c>
    </row>
    <row r="112" spans="1:4" ht="15.75" customHeight="1">
      <c r="A112" s="104"/>
      <c r="B112" s="442" t="s">
        <v>275</v>
      </c>
      <c r="C112" s="184"/>
      <c r="D112" s="140">
        <f>SUM(D108:D111)</f>
        <v>0</v>
      </c>
    </row>
    <row r="113" spans="1:4" ht="15.75" customHeight="1">
      <c r="A113" s="202"/>
      <c r="B113" s="202"/>
      <c r="C113" s="202"/>
      <c r="D113" s="372"/>
    </row>
    <row r="114" spans="1:4">
      <c r="A114" s="553" t="s">
        <v>331</v>
      </c>
      <c r="B114" s="554"/>
      <c r="C114" s="554"/>
      <c r="D114" s="555"/>
    </row>
    <row r="115" spans="1:4" s="90" customFormat="1">
      <c r="A115" s="105">
        <v>6</v>
      </c>
      <c r="B115" s="439" t="s">
        <v>332</v>
      </c>
      <c r="C115" s="105" t="s">
        <v>152</v>
      </c>
      <c r="D115" s="105" t="s">
        <v>153</v>
      </c>
    </row>
    <row r="116" spans="1:4" s="90" customFormat="1">
      <c r="A116" s="105" t="s">
        <v>57</v>
      </c>
      <c r="B116" s="439" t="s">
        <v>333</v>
      </c>
      <c r="C116" s="205">
        <f>'BDI - M.O PERMANENTE'!K10</f>
        <v>0</v>
      </c>
      <c r="D116" s="180">
        <f>C116*D126</f>
        <v>0</v>
      </c>
    </row>
    <row r="117" spans="1:4">
      <c r="A117" s="104"/>
      <c r="B117" s="442" t="s">
        <v>275</v>
      </c>
      <c r="C117" s="122"/>
      <c r="D117" s="134">
        <f>D116</f>
        <v>0</v>
      </c>
    </row>
    <row r="118" spans="1:4" s="90" customFormat="1">
      <c r="A118" s="373"/>
      <c r="B118" s="373"/>
      <c r="C118" s="373"/>
      <c r="D118" s="370"/>
    </row>
    <row r="119" spans="1:4">
      <c r="A119" s="597" t="s">
        <v>334</v>
      </c>
      <c r="B119" s="597"/>
      <c r="C119" s="597"/>
      <c r="D119" s="598"/>
    </row>
    <row r="120" spans="1:4" ht="15.75" customHeight="1">
      <c r="A120" s="104"/>
      <c r="B120" s="439" t="s">
        <v>335</v>
      </c>
      <c r="C120" s="105"/>
      <c r="D120" s="104" t="s">
        <v>55</v>
      </c>
    </row>
    <row r="121" spans="1:4" ht="18.75">
      <c r="A121" s="105" t="s">
        <v>57</v>
      </c>
      <c r="B121" s="441" t="s">
        <v>336</v>
      </c>
      <c r="C121" s="206"/>
      <c r="D121" s="181">
        <f>D40</f>
        <v>0</v>
      </c>
    </row>
    <row r="122" spans="1:4" ht="18.75" customHeight="1">
      <c r="A122" s="105" t="s">
        <v>60</v>
      </c>
      <c r="B122" s="441" t="s">
        <v>263</v>
      </c>
      <c r="C122" s="206"/>
      <c r="D122" s="181">
        <f>D76</f>
        <v>0</v>
      </c>
    </row>
    <row r="123" spans="1:4" ht="18.75">
      <c r="A123" s="105" t="s">
        <v>63</v>
      </c>
      <c r="B123" s="441" t="s">
        <v>302</v>
      </c>
      <c r="C123" s="206"/>
      <c r="D123" s="181">
        <f>D85</f>
        <v>0</v>
      </c>
    </row>
    <row r="124" spans="1:4" ht="18.75" customHeight="1">
      <c r="A124" s="105" t="s">
        <v>66</v>
      </c>
      <c r="B124" s="441" t="s">
        <v>309</v>
      </c>
      <c r="C124" s="206"/>
      <c r="D124" s="181">
        <f>D104</f>
        <v>0</v>
      </c>
    </row>
    <row r="125" spans="1:4" ht="18.75">
      <c r="A125" s="442" t="s">
        <v>68</v>
      </c>
      <c r="B125" s="441" t="s">
        <v>325</v>
      </c>
      <c r="C125" s="206"/>
      <c r="D125" s="181">
        <f>D112</f>
        <v>0</v>
      </c>
    </row>
    <row r="126" spans="1:4" ht="18.75">
      <c r="A126" s="543" t="s">
        <v>337</v>
      </c>
      <c r="B126" s="593"/>
      <c r="C126" s="206"/>
      <c r="D126" s="207">
        <f>SUM(D121:D125)</f>
        <v>0</v>
      </c>
    </row>
    <row r="127" spans="1:4" ht="18.75">
      <c r="A127" s="105" t="s">
        <v>70</v>
      </c>
      <c r="B127" s="441" t="s">
        <v>338</v>
      </c>
      <c r="C127" s="206"/>
      <c r="D127" s="181">
        <f>D117</f>
        <v>0</v>
      </c>
    </row>
    <row r="128" spans="1:4">
      <c r="A128" s="441"/>
      <c r="B128" s="442" t="s">
        <v>339</v>
      </c>
      <c r="C128" s="182"/>
      <c r="D128" s="134">
        <f>D126+D127</f>
        <v>0</v>
      </c>
    </row>
    <row r="129" spans="1:7" s="90" customFormat="1">
      <c r="A129" s="373"/>
      <c r="B129" s="373"/>
      <c r="C129" s="373"/>
      <c r="D129" s="370"/>
    </row>
    <row r="130" spans="1:7">
      <c r="A130" s="550" t="s">
        <v>340</v>
      </c>
      <c r="B130" s="551"/>
      <c r="C130" s="551"/>
      <c r="D130" s="552"/>
    </row>
    <row r="131" spans="1:7" ht="31.5">
      <c r="A131" s="105" t="s">
        <v>341</v>
      </c>
      <c r="B131" s="114" t="s">
        <v>342</v>
      </c>
      <c r="C131" s="105" t="s">
        <v>343</v>
      </c>
      <c r="D131" s="105" t="s">
        <v>344</v>
      </c>
    </row>
    <row r="132" spans="1:7" ht="113.1" customHeight="1">
      <c r="A132" s="141" t="s">
        <v>424</v>
      </c>
      <c r="B132" s="388">
        <f>D128</f>
        <v>0</v>
      </c>
      <c r="C132" s="390">
        <v>2</v>
      </c>
      <c r="D132" s="389">
        <f>D128*C132</f>
        <v>0</v>
      </c>
    </row>
    <row r="133" spans="1:7" ht="18.75">
      <c r="A133" s="115"/>
      <c r="B133" s="116"/>
      <c r="C133" s="209"/>
      <c r="D133" s="374"/>
    </row>
    <row r="134" spans="1:7">
      <c r="A134" s="597" t="s">
        <v>346</v>
      </c>
      <c r="B134" s="597"/>
      <c r="C134" s="597"/>
      <c r="D134" s="598"/>
    </row>
    <row r="135" spans="1:7">
      <c r="A135" s="105"/>
      <c r="B135" s="543" t="s">
        <v>347</v>
      </c>
      <c r="C135" s="544"/>
      <c r="D135" s="104" t="s">
        <v>348</v>
      </c>
    </row>
    <row r="136" spans="1:7" ht="18.75">
      <c r="A136" s="105" t="s">
        <v>57</v>
      </c>
      <c r="B136" s="123" t="s">
        <v>349</v>
      </c>
      <c r="C136" s="211"/>
      <c r="D136" s="208">
        <f>D132</f>
        <v>0</v>
      </c>
    </row>
    <row r="137" spans="1:7" ht="18.75">
      <c r="A137" s="105" t="s">
        <v>60</v>
      </c>
      <c r="B137" s="441" t="s">
        <v>350</v>
      </c>
      <c r="C137" s="206"/>
      <c r="D137" s="208">
        <f>D136</f>
        <v>0</v>
      </c>
    </row>
    <row r="138" spans="1:7" ht="48" customHeight="1">
      <c r="A138" s="105" t="s">
        <v>63</v>
      </c>
      <c r="B138" s="441" t="s">
        <v>351</v>
      </c>
      <c r="C138" s="206"/>
      <c r="D138" s="389">
        <f>12*D137</f>
        <v>0</v>
      </c>
      <c r="E138" s="284">
        <f>D138/2</f>
        <v>0</v>
      </c>
    </row>
    <row r="139" spans="1:7">
      <c r="A139" s="345"/>
      <c r="B139" s="345"/>
      <c r="C139" s="345"/>
      <c r="D139" s="345"/>
    </row>
    <row r="140" spans="1:7">
      <c r="A140" s="547" t="s">
        <v>352</v>
      </c>
      <c r="B140" s="548"/>
      <c r="C140" s="548"/>
      <c r="D140" s="549"/>
    </row>
    <row r="141" spans="1:7" ht="15.75" customHeight="1">
      <c r="A141" s="540" t="s">
        <v>263</v>
      </c>
      <c r="B141" s="541"/>
      <c r="C141" s="541"/>
      <c r="D141" s="542"/>
    </row>
    <row r="142" spans="1:7" ht="24.75" customHeight="1">
      <c r="A142" s="540" t="s">
        <v>265</v>
      </c>
      <c r="B142" s="541"/>
      <c r="C142" s="541"/>
      <c r="D142" s="542"/>
    </row>
    <row r="143" spans="1:7" ht="41.25" customHeight="1">
      <c r="A143" s="362" t="s">
        <v>57</v>
      </c>
      <c r="B143" s="545" t="s">
        <v>353</v>
      </c>
      <c r="C143" s="545"/>
      <c r="D143" s="545"/>
    </row>
    <row r="144" spans="1:7" ht="126" customHeight="1">
      <c r="A144" s="362" t="s">
        <v>354</v>
      </c>
      <c r="B144" s="546" t="s">
        <v>355</v>
      </c>
      <c r="C144" s="546"/>
      <c r="D144" s="546"/>
      <c r="F144" s="347"/>
      <c r="G144" s="348"/>
    </row>
    <row r="145" spans="1:4" ht="15.75" customHeight="1">
      <c r="A145" s="540" t="s">
        <v>356</v>
      </c>
      <c r="B145" s="541"/>
      <c r="C145" s="541"/>
      <c r="D145" s="542"/>
    </row>
    <row r="146" spans="1:4">
      <c r="A146" s="362" t="s">
        <v>57</v>
      </c>
      <c r="B146" s="537" t="s">
        <v>357</v>
      </c>
      <c r="C146" s="538"/>
      <c r="D146" s="539"/>
    </row>
    <row r="147" spans="1:4">
      <c r="A147" s="362" t="s">
        <v>60</v>
      </c>
      <c r="B147" s="522" t="s">
        <v>358</v>
      </c>
      <c r="C147" s="523"/>
      <c r="D147" s="524"/>
    </row>
    <row r="148" spans="1:4" ht="90.75" customHeight="1">
      <c r="A148" s="362" t="s">
        <v>63</v>
      </c>
      <c r="B148" s="522" t="s">
        <v>359</v>
      </c>
      <c r="C148" s="523"/>
      <c r="D148" s="524"/>
    </row>
    <row r="149" spans="1:4">
      <c r="A149" s="362" t="s">
        <v>66</v>
      </c>
      <c r="B149" s="522" t="s">
        <v>360</v>
      </c>
      <c r="C149" s="523"/>
      <c r="D149" s="524"/>
    </row>
    <row r="150" spans="1:4">
      <c r="A150" s="362" t="s">
        <v>68</v>
      </c>
      <c r="B150" s="522" t="s">
        <v>361</v>
      </c>
      <c r="C150" s="523"/>
      <c r="D150" s="524"/>
    </row>
    <row r="151" spans="1:4">
      <c r="A151" s="362" t="s">
        <v>70</v>
      </c>
      <c r="B151" s="522" t="s">
        <v>362</v>
      </c>
      <c r="C151" s="523"/>
      <c r="D151" s="524"/>
    </row>
    <row r="152" spans="1:4">
      <c r="A152" s="362" t="s">
        <v>284</v>
      </c>
      <c r="B152" s="522" t="s">
        <v>363</v>
      </c>
      <c r="C152" s="523"/>
      <c r="D152" s="524"/>
    </row>
    <row r="153" spans="1:4">
      <c r="A153" s="362" t="s">
        <v>286</v>
      </c>
      <c r="B153" s="522" t="s">
        <v>364</v>
      </c>
      <c r="C153" s="523"/>
      <c r="D153" s="524"/>
    </row>
    <row r="154" spans="1:4">
      <c r="A154" s="531" t="s">
        <v>302</v>
      </c>
      <c r="B154" s="532"/>
      <c r="C154" s="532"/>
      <c r="D154" s="533"/>
    </row>
    <row r="155" spans="1:4" ht="136.5" customHeight="1">
      <c r="A155" s="364" t="s">
        <v>57</v>
      </c>
      <c r="B155" s="534" t="s">
        <v>365</v>
      </c>
      <c r="C155" s="535"/>
      <c r="D155" s="536"/>
    </row>
    <row r="156" spans="1:4" ht="62.25" customHeight="1">
      <c r="A156" s="362" t="s">
        <v>60</v>
      </c>
      <c r="B156" s="522" t="s">
        <v>366</v>
      </c>
      <c r="C156" s="523"/>
      <c r="D156" s="524"/>
    </row>
    <row r="157" spans="1:4" ht="170.25" customHeight="1">
      <c r="A157" s="362" t="s">
        <v>63</v>
      </c>
      <c r="B157" s="522" t="s">
        <v>367</v>
      </c>
      <c r="C157" s="523"/>
      <c r="D157" s="524"/>
    </row>
    <row r="158" spans="1:4" ht="103.5" customHeight="1">
      <c r="A158" s="362" t="s">
        <v>66</v>
      </c>
      <c r="B158" s="522" t="s">
        <v>368</v>
      </c>
      <c r="C158" s="523"/>
      <c r="D158" s="524"/>
    </row>
    <row r="159" spans="1:4" ht="47.25" customHeight="1">
      <c r="A159" s="362" t="s">
        <v>68</v>
      </c>
      <c r="B159" s="522" t="s">
        <v>369</v>
      </c>
      <c r="C159" s="523"/>
      <c r="D159" s="524"/>
    </row>
    <row r="160" spans="1:4" ht="312" customHeight="1">
      <c r="A160" s="362" t="s">
        <v>70</v>
      </c>
      <c r="B160" s="522" t="s">
        <v>370</v>
      </c>
      <c r="C160" s="523"/>
      <c r="D160" s="524"/>
    </row>
    <row r="161" spans="1:4">
      <c r="A161" s="528" t="s">
        <v>309</v>
      </c>
      <c r="B161" s="529"/>
      <c r="C161" s="529"/>
      <c r="D161" s="530"/>
    </row>
    <row r="162" spans="1:4">
      <c r="A162" s="531" t="s">
        <v>371</v>
      </c>
      <c r="B162" s="532"/>
      <c r="C162" s="532"/>
      <c r="D162" s="533"/>
    </row>
    <row r="163" spans="1:4" ht="93" customHeight="1">
      <c r="A163" s="364" t="s">
        <v>57</v>
      </c>
      <c r="B163" s="534" t="s">
        <v>372</v>
      </c>
      <c r="C163" s="535"/>
      <c r="D163" s="536"/>
    </row>
    <row r="164" spans="1:4" ht="70.5" customHeight="1">
      <c r="A164" s="362" t="s">
        <v>60</v>
      </c>
      <c r="B164" s="522" t="s">
        <v>373</v>
      </c>
      <c r="C164" s="523"/>
      <c r="D164" s="524"/>
    </row>
    <row r="165" spans="1:4" ht="87" customHeight="1">
      <c r="A165" s="362" t="s">
        <v>63</v>
      </c>
      <c r="B165" s="522" t="s">
        <v>374</v>
      </c>
      <c r="C165" s="523"/>
      <c r="D165" s="524"/>
    </row>
    <row r="166" spans="1:4" ht="105" customHeight="1">
      <c r="A166" s="362" t="s">
        <v>66</v>
      </c>
      <c r="B166" s="522" t="s">
        <v>375</v>
      </c>
      <c r="C166" s="523"/>
      <c r="D166" s="524"/>
    </row>
    <row r="167" spans="1:4" ht="168.75" customHeight="1">
      <c r="A167" s="362" t="s">
        <v>68</v>
      </c>
      <c r="B167" s="525" t="s">
        <v>376</v>
      </c>
      <c r="C167" s="526"/>
      <c r="D167" s="527"/>
    </row>
    <row r="168" spans="1:4" ht="34.5" customHeight="1">
      <c r="A168" s="362" t="s">
        <v>284</v>
      </c>
      <c r="B168" s="521" t="s">
        <v>377</v>
      </c>
      <c r="C168" s="521"/>
      <c r="D168" s="521"/>
    </row>
  </sheetData>
  <mergeCells count="73">
    <mergeCell ref="A11:D11"/>
    <mergeCell ref="A5:D5"/>
    <mergeCell ref="A6:D6"/>
    <mergeCell ref="A7:D8"/>
    <mergeCell ref="A9:D9"/>
    <mergeCell ref="A10:D10"/>
    <mergeCell ref="A72:B72"/>
    <mergeCell ref="A22:D22"/>
    <mergeCell ref="A13:D13"/>
    <mergeCell ref="C14:D14"/>
    <mergeCell ref="C15:D15"/>
    <mergeCell ref="C16:D16"/>
    <mergeCell ref="C17:D17"/>
    <mergeCell ref="A18:D18"/>
    <mergeCell ref="A19:B19"/>
    <mergeCell ref="C19:D19"/>
    <mergeCell ref="A20:B20"/>
    <mergeCell ref="C20:D20"/>
    <mergeCell ref="A21:D21"/>
    <mergeCell ref="A130:D130"/>
    <mergeCell ref="A134:D134"/>
    <mergeCell ref="B135:C135"/>
    <mergeCell ref="A78:D78"/>
    <mergeCell ref="A87:D87"/>
    <mergeCell ref="A101:B101"/>
    <mergeCell ref="A106:D106"/>
    <mergeCell ref="A114:D114"/>
    <mergeCell ref="A119:D119"/>
    <mergeCell ref="A1:D1"/>
    <mergeCell ref="A2:D2"/>
    <mergeCell ref="A3:D3"/>
    <mergeCell ref="A4:D4"/>
    <mergeCell ref="A126:B126"/>
    <mergeCell ref="A77:D77"/>
    <mergeCell ref="A23:D23"/>
    <mergeCell ref="A24:D24"/>
    <mergeCell ref="C25:D25"/>
    <mergeCell ref="C26:D26"/>
    <mergeCell ref="C27:D27"/>
    <mergeCell ref="C28:D28"/>
    <mergeCell ref="C29:D29"/>
    <mergeCell ref="A31:D31"/>
    <mergeCell ref="A41:D41"/>
    <mergeCell ref="A42:D42"/>
    <mergeCell ref="A140:D140"/>
    <mergeCell ref="A141:D141"/>
    <mergeCell ref="A142:D142"/>
    <mergeCell ref="B143:D143"/>
    <mergeCell ref="B144:D144"/>
    <mergeCell ref="A145:D145"/>
    <mergeCell ref="B146:D146"/>
    <mergeCell ref="B147:D147"/>
    <mergeCell ref="B148:D148"/>
    <mergeCell ref="B149:D149"/>
    <mergeCell ref="B150:D150"/>
    <mergeCell ref="B151:D151"/>
    <mergeCell ref="B152:D152"/>
    <mergeCell ref="B153:D153"/>
    <mergeCell ref="A154:D154"/>
    <mergeCell ref="B155:D155"/>
    <mergeCell ref="B156:D156"/>
    <mergeCell ref="B157:D157"/>
    <mergeCell ref="B158:D158"/>
    <mergeCell ref="B159:D159"/>
    <mergeCell ref="B165:D165"/>
    <mergeCell ref="B166:D166"/>
    <mergeCell ref="B167:D167"/>
    <mergeCell ref="B168:D168"/>
    <mergeCell ref="B160:D160"/>
    <mergeCell ref="A161:D161"/>
    <mergeCell ref="A162:D162"/>
    <mergeCell ref="B163:D163"/>
    <mergeCell ref="B164:D164"/>
  </mergeCells>
  <pageMargins left="0.511811024" right="0.511811024" top="0.78740157499999996" bottom="0.78740157499999996" header="0.31496062000000002" footer="0.31496062000000002"/>
  <pageSetup paperSize="9" scale="77"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showGridLines="0" view="pageBreakPreview" topLeftCell="A37" zoomScaleNormal="90" zoomScaleSheetLayoutView="100" workbookViewId="0">
      <selection activeCell="E45" sqref="E45"/>
    </sheetView>
  </sheetViews>
  <sheetFormatPr defaultColWidth="9.140625" defaultRowHeight="15.75"/>
  <cols>
    <col min="1" max="1" width="13.140625" style="90" customWidth="1"/>
    <col min="2" max="2" width="71.5703125" style="90" customWidth="1"/>
    <col min="3" max="3" width="13.140625" style="90" customWidth="1"/>
    <col min="4" max="4" width="28.42578125" style="90" customWidth="1"/>
    <col min="5" max="5" width="27.85546875" style="91" customWidth="1"/>
    <col min="6" max="6" width="11.42578125" style="91" bestFit="1" customWidth="1"/>
    <col min="7" max="16384" width="9.140625" style="91"/>
  </cols>
  <sheetData>
    <row r="1" spans="1:8" s="97" customFormat="1" ht="64.5" customHeight="1">
      <c r="A1" s="458"/>
      <c r="B1" s="458"/>
      <c r="C1" s="458"/>
      <c r="D1" s="458"/>
      <c r="E1" s="225"/>
      <c r="F1" s="225"/>
      <c r="G1" s="225"/>
      <c r="H1" s="225"/>
    </row>
    <row r="2" spans="1:8" s="97" customFormat="1" ht="15" customHeight="1">
      <c r="A2" s="458" t="s">
        <v>0</v>
      </c>
      <c r="B2" s="458"/>
      <c r="C2" s="458"/>
      <c r="D2" s="458"/>
      <c r="E2" s="225"/>
      <c r="F2" s="225"/>
      <c r="G2" s="225"/>
      <c r="H2" s="225"/>
    </row>
    <row r="3" spans="1:8" s="97" customFormat="1" ht="15" customHeight="1">
      <c r="A3" s="458" t="s">
        <v>1</v>
      </c>
      <c r="B3" s="458"/>
      <c r="C3" s="458"/>
      <c r="D3" s="458"/>
      <c r="E3" s="225"/>
      <c r="F3" s="225"/>
      <c r="G3" s="225"/>
      <c r="H3" s="225"/>
    </row>
    <row r="4" spans="1:8" s="97" customFormat="1" ht="15" customHeight="1" thickBot="1">
      <c r="A4" s="570" t="s">
        <v>2</v>
      </c>
      <c r="B4" s="570"/>
      <c r="C4" s="570"/>
      <c r="D4" s="570"/>
      <c r="E4" s="226"/>
      <c r="F4" s="226"/>
      <c r="G4" s="226"/>
      <c r="H4" s="226"/>
    </row>
    <row r="5" spans="1:8" ht="113.45" customHeight="1" thickBot="1">
      <c r="A5" s="571" t="s">
        <v>425</v>
      </c>
      <c r="B5" s="572"/>
      <c r="C5" s="572"/>
      <c r="D5" s="573"/>
    </row>
    <row r="6" spans="1:8" ht="46.5" customHeight="1">
      <c r="A6" s="574" t="s">
        <v>225</v>
      </c>
      <c r="B6" s="574"/>
      <c r="C6" s="574"/>
      <c r="D6" s="575"/>
    </row>
    <row r="7" spans="1:8" s="178" customFormat="1" ht="15.75" customHeight="1">
      <c r="A7" s="576" t="s">
        <v>226</v>
      </c>
      <c r="B7" s="576"/>
      <c r="C7" s="576"/>
      <c r="D7" s="577"/>
    </row>
    <row r="8" spans="1:8" s="178" customFormat="1">
      <c r="A8" s="578"/>
      <c r="B8" s="578"/>
      <c r="C8" s="578"/>
      <c r="D8" s="579"/>
    </row>
    <row r="9" spans="1:8" s="178" customFormat="1" ht="15.75" customHeight="1">
      <c r="A9" s="580" t="s">
        <v>227</v>
      </c>
      <c r="B9" s="581"/>
      <c r="C9" s="581"/>
      <c r="D9" s="582"/>
    </row>
    <row r="10" spans="1:8" s="178" customFormat="1" ht="15.75" customHeight="1">
      <c r="A10" s="583" t="s">
        <v>228</v>
      </c>
      <c r="B10" s="581"/>
      <c r="C10" s="581"/>
      <c r="D10" s="582"/>
    </row>
    <row r="11" spans="1:8" s="178" customFormat="1" ht="15.75" customHeight="1">
      <c r="A11" s="583" t="s">
        <v>229</v>
      </c>
      <c r="B11" s="581"/>
      <c r="C11" s="581"/>
      <c r="D11" s="582"/>
    </row>
    <row r="12" spans="1:8">
      <c r="A12" s="103"/>
      <c r="B12" s="103"/>
      <c r="C12" s="103"/>
      <c r="D12" s="103"/>
    </row>
    <row r="13" spans="1:8" s="178" customFormat="1" ht="15.75" customHeight="1">
      <c r="A13" s="551" t="s">
        <v>230</v>
      </c>
      <c r="B13" s="551"/>
      <c r="C13" s="551"/>
      <c r="D13" s="552"/>
    </row>
    <row r="14" spans="1:8" s="178" customFormat="1" ht="15.75" customHeight="1">
      <c r="A14" s="105" t="s">
        <v>57</v>
      </c>
      <c r="B14" s="441" t="s">
        <v>231</v>
      </c>
      <c r="C14" s="556"/>
      <c r="D14" s="557"/>
    </row>
    <row r="15" spans="1:8" s="178" customFormat="1" ht="15.75" customHeight="1">
      <c r="A15" s="105" t="s">
        <v>60</v>
      </c>
      <c r="B15" s="441" t="s">
        <v>232</v>
      </c>
      <c r="C15" s="584" t="s">
        <v>233</v>
      </c>
      <c r="D15" s="585"/>
    </row>
    <row r="16" spans="1:8" s="178" customFormat="1" ht="57" customHeight="1">
      <c r="A16" s="105" t="s">
        <v>63</v>
      </c>
      <c r="B16" s="441" t="s">
        <v>234</v>
      </c>
      <c r="C16" s="610" t="s">
        <v>426</v>
      </c>
      <c r="D16" s="611"/>
    </row>
    <row r="17" spans="1:5" s="178" customFormat="1">
      <c r="A17" s="105" t="s">
        <v>66</v>
      </c>
      <c r="B17" s="441" t="s">
        <v>236</v>
      </c>
      <c r="C17" s="584" t="s">
        <v>392</v>
      </c>
      <c r="D17" s="585"/>
    </row>
    <row r="18" spans="1:5" s="178" customFormat="1" ht="17.25" customHeight="1">
      <c r="A18" s="551" t="s">
        <v>237</v>
      </c>
      <c r="B18" s="551"/>
      <c r="C18" s="551"/>
      <c r="D18" s="552"/>
    </row>
    <row r="19" spans="1:5" s="178" customFormat="1" ht="15.75" customHeight="1">
      <c r="A19" s="584" t="s">
        <v>14</v>
      </c>
      <c r="B19" s="586"/>
      <c r="C19" s="584" t="s">
        <v>16</v>
      </c>
      <c r="D19" s="585"/>
    </row>
    <row r="20" spans="1:5" s="178" customFormat="1" ht="18.75">
      <c r="A20" s="587" t="s">
        <v>427</v>
      </c>
      <c r="B20" s="588"/>
      <c r="C20" s="587">
        <v>1</v>
      </c>
      <c r="D20" s="589"/>
    </row>
    <row r="21" spans="1:5" s="178" customFormat="1">
      <c r="A21" s="568"/>
      <c r="B21" s="568"/>
      <c r="C21" s="568"/>
      <c r="D21" s="569"/>
    </row>
    <row r="22" spans="1:5" ht="15.75" customHeight="1">
      <c r="A22" s="590" t="s">
        <v>240</v>
      </c>
      <c r="B22" s="591"/>
      <c r="C22" s="591"/>
      <c r="D22" s="592"/>
    </row>
    <row r="23" spans="1:5" ht="16.5" customHeight="1">
      <c r="A23" s="543" t="s">
        <v>241</v>
      </c>
      <c r="B23" s="593"/>
      <c r="C23" s="593"/>
      <c r="D23" s="544"/>
    </row>
    <row r="24" spans="1:5" ht="15.75" customHeight="1">
      <c r="A24" s="594" t="s">
        <v>242</v>
      </c>
      <c r="B24" s="595"/>
      <c r="C24" s="595"/>
      <c r="D24" s="596"/>
    </row>
    <row r="25" spans="1:5" ht="15.75" customHeight="1">
      <c r="A25" s="104">
        <v>1</v>
      </c>
      <c r="B25" s="441" t="s">
        <v>243</v>
      </c>
      <c r="C25" s="558" t="s">
        <v>244</v>
      </c>
      <c r="D25" s="559"/>
    </row>
    <row r="26" spans="1:5" ht="15.75" customHeight="1">
      <c r="A26" s="104">
        <v>2</v>
      </c>
      <c r="B26" s="441" t="s">
        <v>245</v>
      </c>
      <c r="C26" s="558" t="s">
        <v>322</v>
      </c>
      <c r="D26" s="559"/>
    </row>
    <row r="27" spans="1:5" ht="18.75">
      <c r="A27" s="104">
        <v>3</v>
      </c>
      <c r="B27" s="131" t="s">
        <v>428</v>
      </c>
      <c r="C27" s="560">
        <v>0</v>
      </c>
      <c r="D27" s="561"/>
      <c r="E27" s="136"/>
    </row>
    <row r="28" spans="1:5" ht="15.6" customHeight="1">
      <c r="A28" s="104">
        <v>4</v>
      </c>
      <c r="B28" s="131" t="s">
        <v>249</v>
      </c>
      <c r="C28" s="558" t="s">
        <v>429</v>
      </c>
      <c r="D28" s="559"/>
    </row>
    <row r="29" spans="1:5" ht="34.5" customHeight="1">
      <c r="A29" s="104">
        <v>5</v>
      </c>
      <c r="B29" s="131" t="s">
        <v>251</v>
      </c>
      <c r="C29" s="562"/>
      <c r="D29" s="563"/>
    </row>
    <row r="30" spans="1:5">
      <c r="A30" s="369"/>
      <c r="B30" s="369"/>
      <c r="C30" s="369"/>
      <c r="D30" s="370"/>
    </row>
    <row r="31" spans="1:5" ht="15.75" customHeight="1">
      <c r="A31" s="550" t="s">
        <v>253</v>
      </c>
      <c r="B31" s="551"/>
      <c r="C31" s="551"/>
      <c r="D31" s="552"/>
    </row>
    <row r="32" spans="1:5" s="90" customFormat="1">
      <c r="A32" s="96">
        <v>1</v>
      </c>
      <c r="B32" s="440" t="s">
        <v>399</v>
      </c>
      <c r="C32" s="96" t="s">
        <v>152</v>
      </c>
      <c r="D32" s="96" t="s">
        <v>153</v>
      </c>
    </row>
    <row r="33" spans="1:6" ht="15.75" customHeight="1">
      <c r="A33" s="105" t="s">
        <v>57</v>
      </c>
      <c r="B33" s="441" t="s">
        <v>430</v>
      </c>
      <c r="C33" s="104"/>
      <c r="D33" s="180">
        <f>C27</f>
        <v>0</v>
      </c>
    </row>
    <row r="34" spans="1:6">
      <c r="A34" s="105" t="s">
        <v>60</v>
      </c>
      <c r="B34" s="441" t="s">
        <v>256</v>
      </c>
      <c r="C34" s="106"/>
      <c r="D34" s="180">
        <f>C34*D33</f>
        <v>0</v>
      </c>
    </row>
    <row r="35" spans="1:6">
      <c r="A35" s="105" t="s">
        <v>63</v>
      </c>
      <c r="B35" s="441" t="s">
        <v>257</v>
      </c>
      <c r="C35" s="107"/>
      <c r="D35" s="181"/>
    </row>
    <row r="36" spans="1:6">
      <c r="A36" s="105" t="s">
        <v>66</v>
      </c>
      <c r="B36" s="441" t="s">
        <v>258</v>
      </c>
      <c r="C36" s="107"/>
      <c r="D36" s="181"/>
    </row>
    <row r="37" spans="1:6" s="90" customFormat="1">
      <c r="A37" s="105" t="s">
        <v>68</v>
      </c>
      <c r="B37" s="441" t="s">
        <v>259</v>
      </c>
      <c r="C37" s="107"/>
      <c r="D37" s="181"/>
    </row>
    <row r="38" spans="1:6" s="90" customFormat="1">
      <c r="A38" s="105" t="s">
        <v>70</v>
      </c>
      <c r="B38" s="441" t="s">
        <v>260</v>
      </c>
      <c r="C38" s="107"/>
      <c r="D38" s="181"/>
    </row>
    <row r="39" spans="1:6" s="90" customFormat="1" ht="15.75" customHeight="1">
      <c r="A39" s="105" t="s">
        <v>261</v>
      </c>
      <c r="B39" s="441" t="s">
        <v>71</v>
      </c>
      <c r="C39" s="107"/>
      <c r="D39" s="181"/>
    </row>
    <row r="40" spans="1:6" s="90" customFormat="1">
      <c r="A40" s="446"/>
      <c r="B40" s="128" t="s">
        <v>262</v>
      </c>
      <c r="C40" s="444"/>
      <c r="D40" s="135">
        <f>SUM(D33:D39)</f>
        <v>0</v>
      </c>
    </row>
    <row r="41" spans="1:6" s="90" customFormat="1">
      <c r="A41" s="564"/>
      <c r="B41" s="565"/>
      <c r="C41" s="565"/>
      <c r="D41" s="566"/>
    </row>
    <row r="42" spans="1:6" s="90" customFormat="1">
      <c r="A42" s="550" t="s">
        <v>263</v>
      </c>
      <c r="B42" s="551"/>
      <c r="C42" s="551"/>
      <c r="D42" s="552"/>
    </row>
    <row r="43" spans="1:6" s="90" customFormat="1" ht="15.75" customHeight="1">
      <c r="A43" s="96" t="s">
        <v>289</v>
      </c>
      <c r="B43" s="129" t="s">
        <v>290</v>
      </c>
      <c r="C43" s="96"/>
      <c r="D43" s="96" t="s">
        <v>153</v>
      </c>
    </row>
    <row r="44" spans="1:6" s="90" customFormat="1" ht="15.75" customHeight="1">
      <c r="A44" s="105" t="s">
        <v>57</v>
      </c>
      <c r="B44" s="441" t="s">
        <v>431</v>
      </c>
      <c r="C44" s="185">
        <v>0</v>
      </c>
      <c r="D44" s="214">
        <f>C44*22</f>
        <v>0</v>
      </c>
      <c r="F44" s="93"/>
    </row>
    <row r="45" spans="1:6" s="90" customFormat="1" ht="15.75" customHeight="1">
      <c r="A45" s="105" t="s">
        <v>60</v>
      </c>
      <c r="B45" s="441" t="s">
        <v>402</v>
      </c>
      <c r="C45" s="217"/>
      <c r="D45" s="218"/>
      <c r="E45" s="136"/>
      <c r="F45" s="94"/>
    </row>
    <row r="46" spans="1:6" s="90" customFormat="1" ht="15.75" customHeight="1">
      <c r="A46" s="445" t="s">
        <v>63</v>
      </c>
      <c r="B46" s="441" t="s">
        <v>404</v>
      </c>
      <c r="C46" s="217"/>
      <c r="D46" s="218"/>
      <c r="E46" s="136"/>
      <c r="F46" s="94"/>
    </row>
    <row r="47" spans="1:6" s="90" customFormat="1" ht="15.75" customHeight="1">
      <c r="A47" s="105" t="s">
        <v>66</v>
      </c>
      <c r="B47" s="441" t="s">
        <v>296</v>
      </c>
      <c r="C47" s="192"/>
      <c r="D47" s="179"/>
      <c r="E47" s="136"/>
    </row>
    <row r="48" spans="1:6" s="90" customFormat="1" ht="15.75" customHeight="1">
      <c r="A48" s="105" t="s">
        <v>68</v>
      </c>
      <c r="B48" s="441" t="s">
        <v>298</v>
      </c>
      <c r="C48" s="221"/>
      <c r="D48" s="218"/>
      <c r="E48" s="136"/>
    </row>
    <row r="49" spans="1:4" s="90" customFormat="1" ht="15.75" customHeight="1">
      <c r="A49" s="104"/>
      <c r="B49" s="442" t="s">
        <v>288</v>
      </c>
      <c r="C49" s="184"/>
      <c r="D49" s="134">
        <f>SUM(D44:D48)</f>
        <v>0</v>
      </c>
    </row>
    <row r="50" spans="1:4" s="90" customFormat="1">
      <c r="A50" s="373"/>
      <c r="B50" s="373"/>
      <c r="C50" s="373"/>
      <c r="D50" s="370"/>
    </row>
    <row r="51" spans="1:4">
      <c r="A51" s="550" t="s">
        <v>340</v>
      </c>
      <c r="B51" s="551"/>
      <c r="C51" s="551"/>
      <c r="D51" s="552"/>
    </row>
    <row r="52" spans="1:4" ht="31.5">
      <c r="A52" s="105" t="s">
        <v>341</v>
      </c>
      <c r="B52" s="105" t="s">
        <v>342</v>
      </c>
      <c r="C52" s="105" t="s">
        <v>343</v>
      </c>
      <c r="D52" s="105" t="s">
        <v>344</v>
      </c>
    </row>
    <row r="53" spans="1:4" ht="85.5" customHeight="1">
      <c r="A53" s="141" t="s">
        <v>427</v>
      </c>
      <c r="B53" s="388">
        <f>D40+D49</f>
        <v>0</v>
      </c>
      <c r="C53" s="390">
        <v>1</v>
      </c>
      <c r="D53" s="389">
        <f>B53*C53</f>
        <v>0</v>
      </c>
    </row>
    <row r="54" spans="1:4" ht="18.75">
      <c r="A54" s="115"/>
      <c r="B54" s="116"/>
      <c r="C54" s="209"/>
      <c r="D54" s="374"/>
    </row>
    <row r="55" spans="1:4">
      <c r="A55" s="597" t="s">
        <v>346</v>
      </c>
      <c r="B55" s="597"/>
      <c r="C55" s="597"/>
      <c r="D55" s="598"/>
    </row>
    <row r="56" spans="1:4">
      <c r="A56" s="105"/>
      <c r="B56" s="543" t="s">
        <v>347</v>
      </c>
      <c r="C56" s="544"/>
      <c r="D56" s="104" t="s">
        <v>348</v>
      </c>
    </row>
    <row r="57" spans="1:4" ht="18.75">
      <c r="A57" s="105" t="s">
        <v>57</v>
      </c>
      <c r="B57" s="123" t="s">
        <v>349</v>
      </c>
      <c r="C57" s="211"/>
      <c r="D57" s="208">
        <f>D53</f>
        <v>0</v>
      </c>
    </row>
    <row r="58" spans="1:4" ht="18.75" customHeight="1">
      <c r="A58" s="105" t="s">
        <v>60</v>
      </c>
      <c r="B58" s="583" t="s">
        <v>350</v>
      </c>
      <c r="C58" s="582"/>
      <c r="D58" s="208">
        <f>D57</f>
        <v>0</v>
      </c>
    </row>
    <row r="59" spans="1:4" ht="48" customHeight="1">
      <c r="A59" s="105" t="s">
        <v>63</v>
      </c>
      <c r="B59" s="583" t="s">
        <v>351</v>
      </c>
      <c r="C59" s="582"/>
      <c r="D59" s="389">
        <f>12*D58</f>
        <v>0</v>
      </c>
    </row>
  </sheetData>
  <mergeCells count="37">
    <mergeCell ref="A51:D51"/>
    <mergeCell ref="A55:D55"/>
    <mergeCell ref="B56:C56"/>
    <mergeCell ref="B58:C58"/>
    <mergeCell ref="B59:C59"/>
    <mergeCell ref="C29:D29"/>
    <mergeCell ref="A31:D31"/>
    <mergeCell ref="A41:D41"/>
    <mergeCell ref="A42:D42"/>
    <mergeCell ref="A23:D23"/>
    <mergeCell ref="A24:D24"/>
    <mergeCell ref="C25:D25"/>
    <mergeCell ref="C26:D26"/>
    <mergeCell ref="C27:D27"/>
    <mergeCell ref="C28:D28"/>
    <mergeCell ref="A22:D22"/>
    <mergeCell ref="A13:D13"/>
    <mergeCell ref="C14:D14"/>
    <mergeCell ref="C15:D15"/>
    <mergeCell ref="C16:D16"/>
    <mergeCell ref="C17:D17"/>
    <mergeCell ref="A18:D18"/>
    <mergeCell ref="A19:B19"/>
    <mergeCell ref="C19:D19"/>
    <mergeCell ref="A20:B20"/>
    <mergeCell ref="C20:D20"/>
    <mergeCell ref="A21:D21"/>
    <mergeCell ref="A11:D11"/>
    <mergeCell ref="A1:D1"/>
    <mergeCell ref="A2:D2"/>
    <mergeCell ref="A3:D3"/>
    <mergeCell ref="A4:D4"/>
    <mergeCell ref="A5:D5"/>
    <mergeCell ref="A6:D6"/>
    <mergeCell ref="A7:D8"/>
    <mergeCell ref="A9:D9"/>
    <mergeCell ref="A10:D10"/>
  </mergeCells>
  <pageMargins left="0.511811024" right="0.511811024" top="0.78740157499999996" bottom="0.78740157499999996" header="0.31496062000000002" footer="0.31496062000000002"/>
  <pageSetup paperSize="9" scale="73"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2EF6273EC68B44AD1D4958068B80D0" ma:contentTypeVersion="11" ma:contentTypeDescription="Create a new document." ma:contentTypeScope="" ma:versionID="0b5dc2ba1c2254ff8590a3422a447da7">
  <xsd:schema xmlns:xsd="http://www.w3.org/2001/XMLSchema" xmlns:xs="http://www.w3.org/2001/XMLSchema" xmlns:p="http://schemas.microsoft.com/office/2006/metadata/properties" xmlns:ns2="465468c5-0144-4c9d-bb86-74e3ed85e87b" targetNamespace="http://schemas.microsoft.com/office/2006/metadata/properties" ma:root="true" ma:fieldsID="004a083ab61dfacfe6579f0221449ae8" ns2:_="">
    <xsd:import namespace="465468c5-0144-4c9d-bb86-74e3ed85e87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5468c5-0144-4c9d-bb86-74e3ed85e8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2D2F-20C6-4F5C-9013-B87A943891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5468c5-0144-4c9d-bb86-74e3ed85e8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685013-AAC2-4EA6-8319-3A2D06E284DA}">
  <ds:schemaRefs>
    <ds:schemaRef ds:uri="http://schemas.microsoft.com/office/2006/documentManagement/types"/>
    <ds:schemaRef ds:uri="http://purl.org/dc/elements/1.1/"/>
    <ds:schemaRef ds:uri="465468c5-0144-4c9d-bb86-74e3ed85e87b"/>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3E35D82-DD45-45C1-B7D2-AE5A6CC225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17</vt:i4>
      </vt:variant>
      <vt:variant>
        <vt:lpstr>Intervalos nomeados</vt:lpstr>
      </vt:variant>
      <vt:variant>
        <vt:i4>11</vt:i4>
      </vt:variant>
    </vt:vector>
  </HeadingPairs>
  <TitlesOfParts>
    <vt:vector size="28" baseType="lpstr">
      <vt:lpstr>PROPOSTA RESUMO</vt:lpstr>
      <vt:lpstr>44 h diurno</vt:lpstr>
      <vt:lpstr>ENCARGOS SOCIAIS 44 H DIURNO</vt:lpstr>
      <vt:lpstr>RESP TÉCNICO - ENG. ELETRICISTA</vt:lpstr>
      <vt:lpstr>CORRESPONS TÉCNICO - ENG. CIVIL</vt:lpstr>
      <vt:lpstr>ENCARREGADO - ELETROTÉCNICO</vt:lpstr>
      <vt:lpstr>OFICIAL - ELETRICISTA</vt:lpstr>
      <vt:lpstr>OFICIAL - PEDREIRO</vt:lpstr>
      <vt:lpstr>ESTAGIÁRIO DE ENGENHARIA</vt:lpstr>
      <vt:lpstr>BDI - M.O PERMANENTE</vt:lpstr>
      <vt:lpstr>M.O. Eventual</vt:lpstr>
      <vt:lpstr>Serviço Especializado</vt:lpstr>
      <vt:lpstr>BDI - Mat. e Equip.</vt:lpstr>
      <vt:lpstr>Peças e Materiais</vt:lpstr>
      <vt:lpstr>Recarga de Extintores</vt:lpstr>
      <vt:lpstr>Seguro</vt:lpstr>
      <vt:lpstr>Uniformes e EPI</vt:lpstr>
      <vt:lpstr>'BDI - M.O PERMANENTE'!Area_de_impressao</vt:lpstr>
      <vt:lpstr>'CORRESPONS TÉCNICO - ENG. CIVIL'!Area_de_impressao</vt:lpstr>
      <vt:lpstr>'ENCARREGADO - ELETROTÉCNICO'!Area_de_impressao</vt:lpstr>
      <vt:lpstr>'ESTAGIÁRIO DE ENGENHARIA'!Area_de_impressao</vt:lpstr>
      <vt:lpstr>'M.O. Eventual'!Area_de_impressao</vt:lpstr>
      <vt:lpstr>'OFICIAL - ELETRICISTA'!Area_de_impressao</vt:lpstr>
      <vt:lpstr>'OFICIAL - PEDREIRO'!Area_de_impressao</vt:lpstr>
      <vt:lpstr>'PROPOSTA RESUMO'!Area_de_impressao</vt:lpstr>
      <vt:lpstr>'Recarga de Extintores'!Area_de_impressao</vt:lpstr>
      <vt:lpstr>'RESP TÉCNICO - ENG. ELETRICISTA'!Area_de_impressao</vt:lpstr>
      <vt:lpstr>'Serviço Especializado'!Area_de_impressao</vt:lpstr>
    </vt:vector>
  </TitlesOfParts>
  <Manager/>
  <Company>AGU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agu</dc:creator>
  <cp:keywords/>
  <dc:description/>
  <cp:lastModifiedBy>Engenharia</cp:lastModifiedBy>
  <cp:revision/>
  <cp:lastPrinted>2021-09-08T17:03:06Z</cp:lastPrinted>
  <dcterms:created xsi:type="dcterms:W3CDTF">2011-05-12T12:35:16Z</dcterms:created>
  <dcterms:modified xsi:type="dcterms:W3CDTF">2021-09-08T17:16:57Z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0x0101001C2EF6273EC68B44AD1D4958068B80D0</vt:lpwstr>
  </property>
</Properties>
</file>